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ichnam\Downloads\"/>
    </mc:Choice>
  </mc:AlternateContent>
  <xr:revisionPtr revIDLastSave="0" documentId="13_ncr:1_{C526EC77-F923-4CF2-BD19-1E847C3BEF4F}" xr6:coauthVersionLast="44" xr6:coauthVersionMax="44" xr10:uidLastSave="{00000000-0000-0000-0000-000000000000}"/>
  <bookViews>
    <workbookView xWindow="390" yWindow="390" windowWidth="19545" windowHeight="15450" xr2:uid="{00000000-000D-0000-FFFF-FFFF00000000}"/>
  </bookViews>
  <sheets>
    <sheet name="2016 Pairings" sheetId="1" r:id="rId1"/>
    <sheet name="Standings" sheetId="2" r:id="rId2"/>
    <sheet name="Morning" sheetId="15" r:id="rId3"/>
    <sheet name="FBO AM" sheetId="17" r:id="rId4"/>
    <sheet name="Cuts AM" sheetId="18" r:id="rId5"/>
    <sheet name="Afternoon" sheetId="6" r:id="rId6"/>
    <sheet name="FBO PM" sheetId="7" r:id="rId7"/>
    <sheet name="Cuts PM" sheetId="19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" i="7" l="1"/>
  <c r="P4" i="7"/>
  <c r="Q4" i="7"/>
  <c r="R4" i="7"/>
  <c r="S4" i="7"/>
  <c r="T4" i="7"/>
  <c r="N4" i="7"/>
  <c r="L4" i="7"/>
  <c r="M4" i="7"/>
  <c r="T20" i="18" l="1"/>
  <c r="T19" i="18"/>
  <c r="T18" i="18"/>
  <c r="T17" i="18"/>
  <c r="T16" i="18"/>
  <c r="T15" i="18"/>
  <c r="T14" i="18"/>
  <c r="T13" i="18"/>
  <c r="T12" i="18"/>
  <c r="T11" i="18"/>
  <c r="T10" i="18"/>
  <c r="T9" i="18"/>
  <c r="T8" i="18"/>
  <c r="T7" i="18"/>
  <c r="T6" i="18"/>
  <c r="T5" i="18"/>
  <c r="T4" i="18"/>
  <c r="T3" i="18"/>
  <c r="M32" i="17"/>
  <c r="N32" i="17"/>
  <c r="O32" i="17"/>
  <c r="P32" i="17"/>
  <c r="Q32" i="17"/>
  <c r="R32" i="17"/>
  <c r="S32" i="17"/>
  <c r="X18" i="15"/>
  <c r="N18" i="15"/>
  <c r="B6" i="15"/>
  <c r="C6" i="1"/>
  <c r="Y18" i="15" l="1"/>
  <c r="T32" i="17"/>
  <c r="M13" i="17"/>
  <c r="N13" i="17"/>
  <c r="O13" i="17"/>
  <c r="P13" i="17"/>
  <c r="Q13" i="17"/>
  <c r="R13" i="17"/>
  <c r="S13" i="17"/>
  <c r="T13" i="17"/>
  <c r="L13" i="17"/>
  <c r="C13" i="17"/>
  <c r="D13" i="17"/>
  <c r="E13" i="17"/>
  <c r="F13" i="17"/>
  <c r="G13" i="17"/>
  <c r="H13" i="17"/>
  <c r="I13" i="17"/>
  <c r="J13" i="17"/>
  <c r="B13" i="17"/>
  <c r="X8" i="15"/>
  <c r="N8" i="15"/>
  <c r="N6" i="6"/>
  <c r="W4" i="1"/>
  <c r="W5" i="1"/>
  <c r="D16" i="1" s="1"/>
  <c r="W6" i="1"/>
  <c r="W7" i="1"/>
  <c r="W8" i="1"/>
  <c r="W9" i="1"/>
  <c r="W10" i="1"/>
  <c r="W11" i="1"/>
  <c r="W13" i="1"/>
  <c r="W14" i="1"/>
  <c r="W15" i="1"/>
  <c r="W16" i="1"/>
  <c r="W17" i="1"/>
  <c r="W18" i="1"/>
  <c r="W19" i="1"/>
  <c r="W20" i="1"/>
  <c r="W21" i="1"/>
  <c r="W22" i="1"/>
  <c r="G9" i="1" s="1"/>
  <c r="W12" i="1"/>
  <c r="D6" i="15" s="1"/>
  <c r="V4" i="1"/>
  <c r="V5" i="1"/>
  <c r="V6" i="1"/>
  <c r="V7" i="1"/>
  <c r="V8" i="1"/>
  <c r="V9" i="1"/>
  <c r="V10" i="1"/>
  <c r="V11" i="1"/>
  <c r="V13" i="1"/>
  <c r="V14" i="1"/>
  <c r="G17" i="1" s="1"/>
  <c r="V15" i="1"/>
  <c r="V16" i="1"/>
  <c r="J9" i="1" s="1"/>
  <c r="V17" i="1"/>
  <c r="V18" i="1"/>
  <c r="V19" i="1"/>
  <c r="V20" i="1"/>
  <c r="V21" i="1"/>
  <c r="J17" i="1" s="1"/>
  <c r="V22" i="1"/>
  <c r="M17" i="1" s="1"/>
  <c r="V12" i="1"/>
  <c r="X6" i="6"/>
  <c r="A6" i="6"/>
  <c r="A7" i="7" s="1"/>
  <c r="M8" i="1" l="1"/>
  <c r="G20" i="1"/>
  <c r="M19" i="1"/>
  <c r="G5" i="1"/>
  <c r="J19" i="1"/>
  <c r="D8" i="1"/>
  <c r="D18" i="1"/>
  <c r="G6" i="1"/>
  <c r="J18" i="1"/>
  <c r="J6" i="1"/>
  <c r="D20" i="1"/>
  <c r="J7" i="1"/>
  <c r="G19" i="1"/>
  <c r="M9" i="1"/>
  <c r="J20" i="1"/>
  <c r="D9" i="1"/>
  <c r="D6" i="1"/>
  <c r="G18" i="1"/>
  <c r="J16" i="1"/>
  <c r="J8" i="1"/>
  <c r="G16" i="1"/>
  <c r="G8" i="1"/>
  <c r="G7" i="1"/>
  <c r="D17" i="1"/>
  <c r="M18" i="1"/>
  <c r="M7" i="1"/>
  <c r="C6" i="15"/>
  <c r="D8" i="15"/>
  <c r="Y8" i="15"/>
  <c r="A13" i="17"/>
  <c r="B8" i="15"/>
  <c r="C8" i="15"/>
  <c r="N16" i="6"/>
  <c r="N17" i="6"/>
  <c r="N18" i="6"/>
  <c r="N13" i="6"/>
  <c r="N15" i="6"/>
  <c r="M34" i="7"/>
  <c r="N34" i="7"/>
  <c r="O34" i="7"/>
  <c r="P34" i="7"/>
  <c r="Q34" i="7"/>
  <c r="R34" i="7"/>
  <c r="S34" i="7"/>
  <c r="T34" i="7"/>
  <c r="L34" i="7"/>
  <c r="C34" i="7"/>
  <c r="D34" i="7"/>
  <c r="E34" i="7"/>
  <c r="F34" i="7"/>
  <c r="G34" i="7"/>
  <c r="H34" i="7"/>
  <c r="I34" i="7"/>
  <c r="J34" i="7"/>
  <c r="B34" i="7"/>
  <c r="M34" i="17"/>
  <c r="N34" i="17"/>
  <c r="O34" i="17"/>
  <c r="P34" i="17"/>
  <c r="Q34" i="17"/>
  <c r="R34" i="17"/>
  <c r="S34" i="17"/>
  <c r="T34" i="17"/>
  <c r="L34" i="17"/>
  <c r="C34" i="17"/>
  <c r="D34" i="17"/>
  <c r="E34" i="17"/>
  <c r="F34" i="17"/>
  <c r="G34" i="17"/>
  <c r="H34" i="17"/>
  <c r="I34" i="17"/>
  <c r="J34" i="17"/>
  <c r="M28" i="17"/>
  <c r="N28" i="17"/>
  <c r="O28" i="17"/>
  <c r="P28" i="17"/>
  <c r="Q28" i="17"/>
  <c r="R28" i="17"/>
  <c r="S28" i="17"/>
  <c r="T28" i="17"/>
  <c r="L28" i="17"/>
  <c r="C28" i="17"/>
  <c r="D28" i="17"/>
  <c r="E28" i="17"/>
  <c r="F28" i="17"/>
  <c r="G28" i="17"/>
  <c r="H28" i="17"/>
  <c r="I28" i="17"/>
  <c r="J28" i="17"/>
  <c r="B28" i="17"/>
  <c r="X9" i="15"/>
  <c r="N9" i="15"/>
  <c r="X17" i="15"/>
  <c r="N17" i="15"/>
  <c r="X16" i="15"/>
  <c r="N16" i="15"/>
  <c r="X15" i="15"/>
  <c r="N15" i="15"/>
  <c r="X14" i="15"/>
  <c r="N14" i="15"/>
  <c r="X5" i="6"/>
  <c r="N5" i="6"/>
  <c r="X4" i="6"/>
  <c r="N4" i="6"/>
  <c r="X3" i="6"/>
  <c r="N3" i="6"/>
  <c r="Z8" i="15" l="1"/>
  <c r="B7" i="2"/>
  <c r="A13" i="7"/>
  <c r="A7" i="6"/>
  <c r="A11" i="7" s="1"/>
  <c r="L33" i="7"/>
  <c r="L32" i="7"/>
  <c r="L28" i="7"/>
  <c r="L27" i="7"/>
  <c r="L26" i="7"/>
  <c r="L25" i="7"/>
  <c r="L21" i="7"/>
  <c r="L20" i="7"/>
  <c r="L19" i="7"/>
  <c r="L18" i="7"/>
  <c r="L14" i="7"/>
  <c r="L13" i="7"/>
  <c r="L12" i="7"/>
  <c r="L11" i="7"/>
  <c r="L6" i="7"/>
  <c r="L5" i="7"/>
  <c r="W4" i="19"/>
  <c r="T33" i="7"/>
  <c r="T32" i="7"/>
  <c r="T28" i="7"/>
  <c r="T27" i="7"/>
  <c r="T26" i="7"/>
  <c r="T25" i="7"/>
  <c r="T21" i="7"/>
  <c r="T20" i="7"/>
  <c r="T19" i="7"/>
  <c r="T18" i="7"/>
  <c r="T14" i="7"/>
  <c r="T13" i="7"/>
  <c r="T12" i="7"/>
  <c r="T11" i="7"/>
  <c r="T6" i="7"/>
  <c r="T5" i="7"/>
  <c r="S33" i="7"/>
  <c r="S32" i="7"/>
  <c r="S28" i="7"/>
  <c r="S27" i="7"/>
  <c r="S26" i="7"/>
  <c r="S25" i="7"/>
  <c r="S21" i="7"/>
  <c r="S20" i="7"/>
  <c r="S19" i="7"/>
  <c r="S18" i="7"/>
  <c r="S14" i="7"/>
  <c r="S13" i="7"/>
  <c r="S12" i="7"/>
  <c r="S11" i="7"/>
  <c r="S6" i="7"/>
  <c r="S5" i="7"/>
  <c r="R33" i="7"/>
  <c r="R32" i="7"/>
  <c r="R28" i="7"/>
  <c r="R27" i="7"/>
  <c r="R26" i="7"/>
  <c r="R25" i="7"/>
  <c r="R21" i="7"/>
  <c r="R20" i="7"/>
  <c r="R19" i="7"/>
  <c r="R18" i="7"/>
  <c r="R14" i="7"/>
  <c r="R13" i="7"/>
  <c r="R12" i="7"/>
  <c r="R11" i="7"/>
  <c r="R6" i="7"/>
  <c r="R5" i="7"/>
  <c r="Q33" i="7"/>
  <c r="Q32" i="7"/>
  <c r="Q28" i="7"/>
  <c r="Q27" i="7"/>
  <c r="Q26" i="7"/>
  <c r="Q25" i="7"/>
  <c r="Q21" i="7"/>
  <c r="Q20" i="7"/>
  <c r="Q19" i="7"/>
  <c r="Q18" i="7"/>
  <c r="Q14" i="7"/>
  <c r="Q13" i="7"/>
  <c r="Q12" i="7"/>
  <c r="Q11" i="7"/>
  <c r="Q6" i="7"/>
  <c r="Q5" i="7"/>
  <c r="P33" i="7"/>
  <c r="P32" i="7"/>
  <c r="P28" i="7"/>
  <c r="P27" i="7"/>
  <c r="P26" i="7"/>
  <c r="P25" i="7"/>
  <c r="P21" i="7"/>
  <c r="P20" i="7"/>
  <c r="P19" i="7"/>
  <c r="P18" i="7"/>
  <c r="P14" i="7"/>
  <c r="P13" i="7"/>
  <c r="P12" i="7"/>
  <c r="P11" i="7"/>
  <c r="P6" i="7"/>
  <c r="P8" i="7" s="1"/>
  <c r="P5" i="7"/>
  <c r="O33" i="7"/>
  <c r="O32" i="7"/>
  <c r="O28" i="7"/>
  <c r="O27" i="7"/>
  <c r="O26" i="7"/>
  <c r="O25" i="7"/>
  <c r="O21" i="7"/>
  <c r="O20" i="7"/>
  <c r="O19" i="7"/>
  <c r="O18" i="7"/>
  <c r="O14" i="7"/>
  <c r="O13" i="7"/>
  <c r="O12" i="7"/>
  <c r="O11" i="7"/>
  <c r="O6" i="7"/>
  <c r="O5" i="7"/>
  <c r="N33" i="7"/>
  <c r="N32" i="7"/>
  <c r="N28" i="7"/>
  <c r="N27" i="7"/>
  <c r="N26" i="7"/>
  <c r="N25" i="7"/>
  <c r="N21" i="7"/>
  <c r="N20" i="7"/>
  <c r="N19" i="7"/>
  <c r="N18" i="7"/>
  <c r="N14" i="7"/>
  <c r="N13" i="7"/>
  <c r="N12" i="7"/>
  <c r="N11" i="7"/>
  <c r="N6" i="7"/>
  <c r="N5" i="7"/>
  <c r="M33" i="7"/>
  <c r="M32" i="7"/>
  <c r="M28" i="7"/>
  <c r="M27" i="7"/>
  <c r="M26" i="7"/>
  <c r="M25" i="7"/>
  <c r="M21" i="7"/>
  <c r="M20" i="7"/>
  <c r="M19" i="7"/>
  <c r="M18" i="7"/>
  <c r="M14" i="7"/>
  <c r="M13" i="7"/>
  <c r="M12" i="7"/>
  <c r="M11" i="7"/>
  <c r="M6" i="7"/>
  <c r="M5" i="7"/>
  <c r="C33" i="7"/>
  <c r="D33" i="7"/>
  <c r="E33" i="7"/>
  <c r="F33" i="7"/>
  <c r="G33" i="7"/>
  <c r="H33" i="7"/>
  <c r="I33" i="7"/>
  <c r="J33" i="7"/>
  <c r="B33" i="7"/>
  <c r="C32" i="7"/>
  <c r="D32" i="7"/>
  <c r="E32" i="7"/>
  <c r="F32" i="7"/>
  <c r="G32" i="7"/>
  <c r="H32" i="7"/>
  <c r="I32" i="7"/>
  <c r="J32" i="7"/>
  <c r="B32" i="7"/>
  <c r="C28" i="7"/>
  <c r="D28" i="7"/>
  <c r="E28" i="7"/>
  <c r="F28" i="7"/>
  <c r="G28" i="7"/>
  <c r="H28" i="7"/>
  <c r="I28" i="7"/>
  <c r="J28" i="7"/>
  <c r="B28" i="7"/>
  <c r="C27" i="7"/>
  <c r="D27" i="7"/>
  <c r="E27" i="7"/>
  <c r="F27" i="7"/>
  <c r="G27" i="7"/>
  <c r="H27" i="7"/>
  <c r="I27" i="7"/>
  <c r="J27" i="7"/>
  <c r="B27" i="7"/>
  <c r="C26" i="7"/>
  <c r="D26" i="7"/>
  <c r="E26" i="7"/>
  <c r="F26" i="7"/>
  <c r="G26" i="7"/>
  <c r="H26" i="7"/>
  <c r="I26" i="7"/>
  <c r="J26" i="7"/>
  <c r="B26" i="7"/>
  <c r="C25" i="7"/>
  <c r="D25" i="7"/>
  <c r="E25" i="7"/>
  <c r="F25" i="7"/>
  <c r="G25" i="7"/>
  <c r="H25" i="7"/>
  <c r="I25" i="7"/>
  <c r="J25" i="7"/>
  <c r="B25" i="7"/>
  <c r="C21" i="7"/>
  <c r="D21" i="7"/>
  <c r="E21" i="7"/>
  <c r="F21" i="7"/>
  <c r="G21" i="7"/>
  <c r="H21" i="7"/>
  <c r="I21" i="7"/>
  <c r="J21" i="7"/>
  <c r="B21" i="7"/>
  <c r="C20" i="7"/>
  <c r="D20" i="7"/>
  <c r="E20" i="7"/>
  <c r="F20" i="7"/>
  <c r="G20" i="7"/>
  <c r="H20" i="7"/>
  <c r="I20" i="7"/>
  <c r="J20" i="7"/>
  <c r="B20" i="7"/>
  <c r="C19" i="7"/>
  <c r="D19" i="7"/>
  <c r="E19" i="7"/>
  <c r="F19" i="7"/>
  <c r="G19" i="7"/>
  <c r="H19" i="7"/>
  <c r="I19" i="7"/>
  <c r="J19" i="7"/>
  <c r="B19" i="7"/>
  <c r="C18" i="7"/>
  <c r="D18" i="7"/>
  <c r="E18" i="7"/>
  <c r="F18" i="7"/>
  <c r="G18" i="7"/>
  <c r="H18" i="7"/>
  <c r="I18" i="7"/>
  <c r="J18" i="7"/>
  <c r="B18" i="7"/>
  <c r="C14" i="7"/>
  <c r="D14" i="7"/>
  <c r="E14" i="7"/>
  <c r="F14" i="7"/>
  <c r="G14" i="7"/>
  <c r="H14" i="7"/>
  <c r="I14" i="7"/>
  <c r="J14" i="7"/>
  <c r="B14" i="7"/>
  <c r="C13" i="7"/>
  <c r="D13" i="7"/>
  <c r="E13" i="7"/>
  <c r="F13" i="7"/>
  <c r="G13" i="7"/>
  <c r="H13" i="7"/>
  <c r="I13" i="7"/>
  <c r="J13" i="7"/>
  <c r="B13" i="7"/>
  <c r="B12" i="7"/>
  <c r="C12" i="7"/>
  <c r="D12" i="7"/>
  <c r="E12" i="7"/>
  <c r="F12" i="7"/>
  <c r="G12" i="7"/>
  <c r="H12" i="7"/>
  <c r="I12" i="7"/>
  <c r="J12" i="7"/>
  <c r="C11" i="7"/>
  <c r="D11" i="7"/>
  <c r="E11" i="7"/>
  <c r="F11" i="7"/>
  <c r="G11" i="7"/>
  <c r="H11" i="7"/>
  <c r="I11" i="7"/>
  <c r="J11" i="7"/>
  <c r="B11" i="7"/>
  <c r="C6" i="7"/>
  <c r="D6" i="7"/>
  <c r="E6" i="7"/>
  <c r="F6" i="7"/>
  <c r="G6" i="7"/>
  <c r="H6" i="7"/>
  <c r="I6" i="7"/>
  <c r="J6" i="7"/>
  <c r="C5" i="7"/>
  <c r="D5" i="7"/>
  <c r="E5" i="7"/>
  <c r="F5" i="7"/>
  <c r="G5" i="7"/>
  <c r="H5" i="7"/>
  <c r="I5" i="7"/>
  <c r="J5" i="7"/>
  <c r="C4" i="7"/>
  <c r="D4" i="7"/>
  <c r="E4" i="7"/>
  <c r="E8" i="7" s="1"/>
  <c r="F4" i="7"/>
  <c r="G4" i="7"/>
  <c r="H4" i="7"/>
  <c r="H8" i="7" s="1"/>
  <c r="I4" i="7"/>
  <c r="I8" i="7" s="1"/>
  <c r="J4" i="7"/>
  <c r="J8" i="7" s="1"/>
  <c r="N19" i="6"/>
  <c r="N20" i="6"/>
  <c r="N21" i="6"/>
  <c r="X19" i="6"/>
  <c r="X20" i="6"/>
  <c r="X21" i="6"/>
  <c r="M20" i="1"/>
  <c r="A34" i="7"/>
  <c r="B20" i="6"/>
  <c r="A28" i="7"/>
  <c r="A27" i="7"/>
  <c r="A26" i="7"/>
  <c r="A25" i="7"/>
  <c r="A20" i="7"/>
  <c r="A19" i="7"/>
  <c r="A18" i="7"/>
  <c r="L11" i="17"/>
  <c r="M11" i="17"/>
  <c r="N11" i="17"/>
  <c r="O11" i="17"/>
  <c r="P11" i="17"/>
  <c r="Q11" i="17"/>
  <c r="R11" i="17"/>
  <c r="S11" i="17"/>
  <c r="T11" i="17"/>
  <c r="L12" i="17"/>
  <c r="M12" i="17"/>
  <c r="N12" i="17"/>
  <c r="O12" i="17"/>
  <c r="P12" i="17"/>
  <c r="Q12" i="17"/>
  <c r="R12" i="17"/>
  <c r="S12" i="17"/>
  <c r="T12" i="17"/>
  <c r="L18" i="17"/>
  <c r="M18" i="17"/>
  <c r="N18" i="17"/>
  <c r="O18" i="17"/>
  <c r="P18" i="17"/>
  <c r="Q18" i="17"/>
  <c r="R18" i="17"/>
  <c r="S18" i="17"/>
  <c r="T18" i="17"/>
  <c r="L19" i="17"/>
  <c r="M19" i="17"/>
  <c r="N19" i="17"/>
  <c r="O19" i="17"/>
  <c r="P19" i="17"/>
  <c r="Q19" i="17"/>
  <c r="R19" i="17"/>
  <c r="S19" i="17"/>
  <c r="T19" i="17"/>
  <c r="L20" i="17"/>
  <c r="M20" i="17"/>
  <c r="N20" i="17"/>
  <c r="O20" i="17"/>
  <c r="P20" i="17"/>
  <c r="Q20" i="17"/>
  <c r="R20" i="17"/>
  <c r="S20" i="17"/>
  <c r="T20" i="17"/>
  <c r="L21" i="17"/>
  <c r="M21" i="17"/>
  <c r="N21" i="17"/>
  <c r="O21" i="17"/>
  <c r="P21" i="17"/>
  <c r="Q21" i="17"/>
  <c r="R21" i="17"/>
  <c r="S21" i="17"/>
  <c r="T21" i="17"/>
  <c r="L25" i="17"/>
  <c r="M25" i="17"/>
  <c r="N25" i="17"/>
  <c r="O25" i="17"/>
  <c r="P25" i="17"/>
  <c r="Q25" i="17"/>
  <c r="R25" i="17"/>
  <c r="S25" i="17"/>
  <c r="T25" i="17"/>
  <c r="L26" i="17"/>
  <c r="M26" i="17"/>
  <c r="N26" i="17"/>
  <c r="O26" i="17"/>
  <c r="P26" i="17"/>
  <c r="Q26" i="17"/>
  <c r="R26" i="17"/>
  <c r="S26" i="17"/>
  <c r="T26" i="17"/>
  <c r="L27" i="17"/>
  <c r="M27" i="17"/>
  <c r="N27" i="17"/>
  <c r="O27" i="17"/>
  <c r="P27" i="17"/>
  <c r="Q27" i="17"/>
  <c r="R27" i="17"/>
  <c r="S27" i="17"/>
  <c r="T27" i="17"/>
  <c r="L32" i="17"/>
  <c r="L33" i="17"/>
  <c r="M33" i="17"/>
  <c r="N33" i="17"/>
  <c r="O33" i="17"/>
  <c r="P33" i="17"/>
  <c r="Q33" i="17"/>
  <c r="R33" i="17"/>
  <c r="S33" i="17"/>
  <c r="T33" i="17"/>
  <c r="M35" i="17"/>
  <c r="N35" i="17"/>
  <c r="O35" i="17"/>
  <c r="P35" i="17"/>
  <c r="Q35" i="17"/>
  <c r="R35" i="17"/>
  <c r="S35" i="17"/>
  <c r="T35" i="17"/>
  <c r="L35" i="17"/>
  <c r="C35" i="17"/>
  <c r="D35" i="17"/>
  <c r="E35" i="17"/>
  <c r="F35" i="17"/>
  <c r="G35" i="17"/>
  <c r="H35" i="17"/>
  <c r="I35" i="17"/>
  <c r="J35" i="17"/>
  <c r="B34" i="17"/>
  <c r="C33" i="17"/>
  <c r="D33" i="17"/>
  <c r="E33" i="17"/>
  <c r="F33" i="17"/>
  <c r="G33" i="17"/>
  <c r="H33" i="17"/>
  <c r="I33" i="17"/>
  <c r="J33" i="17"/>
  <c r="B33" i="17"/>
  <c r="C32" i="17"/>
  <c r="D32" i="17"/>
  <c r="E32" i="17"/>
  <c r="F32" i="17"/>
  <c r="G32" i="17"/>
  <c r="H32" i="17"/>
  <c r="I32" i="17"/>
  <c r="J32" i="17"/>
  <c r="B32" i="17"/>
  <c r="C27" i="17"/>
  <c r="D27" i="17"/>
  <c r="E27" i="17"/>
  <c r="F27" i="17"/>
  <c r="G27" i="17"/>
  <c r="H27" i="17"/>
  <c r="I27" i="17"/>
  <c r="J27" i="17"/>
  <c r="B27" i="17"/>
  <c r="C26" i="17"/>
  <c r="D26" i="17"/>
  <c r="E26" i="17"/>
  <c r="F26" i="17"/>
  <c r="G26" i="17"/>
  <c r="H26" i="17"/>
  <c r="I26" i="17"/>
  <c r="J26" i="17"/>
  <c r="B26" i="17"/>
  <c r="C25" i="17"/>
  <c r="D25" i="17"/>
  <c r="E25" i="17"/>
  <c r="F25" i="17"/>
  <c r="G25" i="17"/>
  <c r="H25" i="17"/>
  <c r="I25" i="17"/>
  <c r="J25" i="17"/>
  <c r="B25" i="17"/>
  <c r="C21" i="17"/>
  <c r="D21" i="17"/>
  <c r="E21" i="17"/>
  <c r="F21" i="17"/>
  <c r="G21" i="17"/>
  <c r="H21" i="17"/>
  <c r="I21" i="17"/>
  <c r="J21" i="17"/>
  <c r="B21" i="17"/>
  <c r="C20" i="17"/>
  <c r="D20" i="17"/>
  <c r="E20" i="17"/>
  <c r="F20" i="17"/>
  <c r="G20" i="17"/>
  <c r="H20" i="17"/>
  <c r="I20" i="17"/>
  <c r="J20" i="17"/>
  <c r="B20" i="17"/>
  <c r="C19" i="17"/>
  <c r="D19" i="17"/>
  <c r="E19" i="17"/>
  <c r="F19" i="17"/>
  <c r="G19" i="17"/>
  <c r="H19" i="17"/>
  <c r="I19" i="17"/>
  <c r="J19" i="17"/>
  <c r="B19" i="17"/>
  <c r="C18" i="17"/>
  <c r="D18" i="17"/>
  <c r="E18" i="17"/>
  <c r="F18" i="17"/>
  <c r="G18" i="17"/>
  <c r="H18" i="17"/>
  <c r="I18" i="17"/>
  <c r="J18" i="17"/>
  <c r="B18" i="17"/>
  <c r="C12" i="17"/>
  <c r="D12" i="17"/>
  <c r="E12" i="17"/>
  <c r="F12" i="17"/>
  <c r="G12" i="17"/>
  <c r="H12" i="17"/>
  <c r="I12" i="17"/>
  <c r="J12" i="17"/>
  <c r="C11" i="17"/>
  <c r="D11" i="17"/>
  <c r="E11" i="17"/>
  <c r="F11" i="17"/>
  <c r="G11" i="17"/>
  <c r="H11" i="17"/>
  <c r="I11" i="17"/>
  <c r="J11" i="17"/>
  <c r="B12" i="17"/>
  <c r="B11" i="17"/>
  <c r="M6" i="17"/>
  <c r="N6" i="17"/>
  <c r="O6" i="17"/>
  <c r="P6" i="17"/>
  <c r="Q6" i="17"/>
  <c r="R6" i="17"/>
  <c r="S6" i="17"/>
  <c r="T6" i="17"/>
  <c r="L6" i="17"/>
  <c r="M5" i="17"/>
  <c r="N5" i="17"/>
  <c r="O5" i="17"/>
  <c r="P5" i="17"/>
  <c r="Q5" i="17"/>
  <c r="R5" i="17"/>
  <c r="S5" i="17"/>
  <c r="T5" i="17"/>
  <c r="L5" i="17"/>
  <c r="M4" i="17"/>
  <c r="N4" i="17"/>
  <c r="O4" i="17"/>
  <c r="P4" i="17"/>
  <c r="Q4" i="17"/>
  <c r="R4" i="17"/>
  <c r="S4" i="17"/>
  <c r="T4" i="17"/>
  <c r="L4" i="17"/>
  <c r="C6" i="17"/>
  <c r="D6" i="17"/>
  <c r="E6" i="17"/>
  <c r="F6" i="17"/>
  <c r="G6" i="17"/>
  <c r="H6" i="17"/>
  <c r="I6" i="17"/>
  <c r="J6" i="17"/>
  <c r="C5" i="17"/>
  <c r="D5" i="17"/>
  <c r="E5" i="17"/>
  <c r="F5" i="17"/>
  <c r="G5" i="17"/>
  <c r="H5" i="17"/>
  <c r="I5" i="17"/>
  <c r="J5" i="17"/>
  <c r="B6" i="17"/>
  <c r="B5" i="17"/>
  <c r="C4" i="17"/>
  <c r="D4" i="17"/>
  <c r="E4" i="17"/>
  <c r="F4" i="17"/>
  <c r="G4" i="17"/>
  <c r="H4" i="17"/>
  <c r="I4" i="17"/>
  <c r="J4" i="17"/>
  <c r="B4" i="17"/>
  <c r="N19" i="15"/>
  <c r="X19" i="15"/>
  <c r="N20" i="15"/>
  <c r="X20" i="15"/>
  <c r="N21" i="15"/>
  <c r="X21" i="15"/>
  <c r="B5" i="15"/>
  <c r="B4" i="15"/>
  <c r="I5" i="1"/>
  <c r="F5" i="1"/>
  <c r="C5" i="1"/>
  <c r="A12" i="7" l="1"/>
  <c r="G8" i="7"/>
  <c r="F8" i="7"/>
  <c r="D8" i="7"/>
  <c r="S8" i="7"/>
  <c r="O8" i="7"/>
  <c r="J15" i="7"/>
  <c r="F15" i="7"/>
  <c r="I15" i="7"/>
  <c r="E15" i="7"/>
  <c r="B15" i="7"/>
  <c r="G15" i="7"/>
  <c r="C15" i="7"/>
  <c r="R15" i="7"/>
  <c r="D15" i="7"/>
  <c r="H15" i="7"/>
  <c r="M8" i="7"/>
  <c r="N8" i="7"/>
  <c r="T8" i="7"/>
  <c r="Q8" i="7"/>
  <c r="R8" i="7"/>
  <c r="M15" i="7"/>
  <c r="P15" i="7"/>
  <c r="O15" i="7"/>
  <c r="Q15" i="7"/>
  <c r="T15" i="7"/>
  <c r="N15" i="7"/>
  <c r="S15" i="7"/>
  <c r="L15" i="7"/>
  <c r="L8" i="7"/>
  <c r="C8" i="7"/>
  <c r="B21" i="6"/>
  <c r="A5" i="17"/>
  <c r="A21" i="7"/>
  <c r="L18" i="1"/>
  <c r="A14" i="7"/>
  <c r="A33" i="7"/>
  <c r="L17" i="1"/>
  <c r="B19" i="6"/>
  <c r="A32" i="7"/>
  <c r="Y20" i="6"/>
  <c r="Y19" i="6"/>
  <c r="Y21" i="6"/>
  <c r="B3" i="15"/>
  <c r="A4" i="17"/>
  <c r="Y19" i="15"/>
  <c r="Y17" i="15"/>
  <c r="Y20" i="15"/>
  <c r="A6" i="17"/>
  <c r="P8" i="17"/>
  <c r="R8" i="17"/>
  <c r="H8" i="17"/>
  <c r="Y21" i="15"/>
  <c r="N8" i="17"/>
  <c r="S8" i="17"/>
  <c r="O8" i="17"/>
  <c r="F8" i="17"/>
  <c r="D8" i="17"/>
  <c r="Q8" i="17"/>
  <c r="M8" i="17"/>
  <c r="G8" i="17"/>
  <c r="I8" i="17"/>
  <c r="C8" i="17"/>
  <c r="T8" i="17"/>
  <c r="L8" i="17"/>
  <c r="J8" i="17"/>
  <c r="E8" i="17"/>
  <c r="B8" i="17"/>
  <c r="X2" i="6"/>
  <c r="N2" i="6"/>
  <c r="M9" i="17" l="1"/>
  <c r="N9" i="17" s="1"/>
  <c r="O9" i="17" s="1"/>
  <c r="P9" i="17" s="1"/>
  <c r="Q9" i="17" s="1"/>
  <c r="R9" i="17" s="1"/>
  <c r="S9" i="17" s="1"/>
  <c r="T9" i="17" s="1"/>
  <c r="C9" i="17"/>
  <c r="D9" i="17" s="1"/>
  <c r="E9" i="17" s="1"/>
  <c r="F9" i="17" s="1"/>
  <c r="G9" i="17" s="1"/>
  <c r="H9" i="17" s="1"/>
  <c r="I9" i="17" s="1"/>
  <c r="J9" i="17" s="1"/>
  <c r="C19" i="6"/>
  <c r="Z19" i="6" s="1"/>
  <c r="D19" i="6"/>
  <c r="B35" i="17"/>
  <c r="A35" i="17"/>
  <c r="A34" i="17"/>
  <c r="A32" i="17"/>
  <c r="A28" i="17"/>
  <c r="A27" i="17"/>
  <c r="A26" i="17"/>
  <c r="A25" i="17"/>
  <c r="A21" i="17"/>
  <c r="L7" i="1"/>
  <c r="L8" i="1"/>
  <c r="A33" i="17" l="1"/>
  <c r="R29" i="17"/>
  <c r="N29" i="17"/>
  <c r="R22" i="17"/>
  <c r="N22" i="17"/>
  <c r="B15" i="17"/>
  <c r="T29" i="17"/>
  <c r="Q22" i="17"/>
  <c r="M22" i="17"/>
  <c r="P22" i="17"/>
  <c r="T22" i="17"/>
  <c r="S22" i="17"/>
  <c r="O22" i="17"/>
  <c r="S29" i="17"/>
  <c r="O29" i="17"/>
  <c r="H29" i="17"/>
  <c r="I22" i="17"/>
  <c r="E22" i="17"/>
  <c r="J29" i="17"/>
  <c r="F29" i="17"/>
  <c r="D29" i="17"/>
  <c r="H22" i="17"/>
  <c r="D22" i="17"/>
  <c r="G29" i="17"/>
  <c r="C29" i="17"/>
  <c r="B22" i="17"/>
  <c r="C22" i="17"/>
  <c r="P29" i="17"/>
  <c r="G22" i="17"/>
  <c r="J22" i="17"/>
  <c r="F22" i="17"/>
  <c r="L22" i="17"/>
  <c r="I29" i="17"/>
  <c r="E29" i="17"/>
  <c r="B29" i="17"/>
  <c r="L29" i="17"/>
  <c r="Q29" i="17"/>
  <c r="M29" i="17"/>
  <c r="E36" i="17"/>
  <c r="T35" i="7"/>
  <c r="S35" i="7"/>
  <c r="R35" i="7"/>
  <c r="Q35" i="7"/>
  <c r="P35" i="7"/>
  <c r="O35" i="7"/>
  <c r="N35" i="7"/>
  <c r="M35" i="7"/>
  <c r="L35" i="7"/>
  <c r="J35" i="7"/>
  <c r="I35" i="7"/>
  <c r="H35" i="7"/>
  <c r="G35" i="7"/>
  <c r="F35" i="7"/>
  <c r="E35" i="7"/>
  <c r="D35" i="7"/>
  <c r="C35" i="7"/>
  <c r="B35" i="7"/>
  <c r="A35" i="7" l="1"/>
  <c r="W3" i="18"/>
  <c r="W4" i="18" s="1"/>
  <c r="C9" i="1"/>
  <c r="F9" i="1"/>
  <c r="I9" i="1"/>
  <c r="L9" i="1"/>
  <c r="Q36" i="17"/>
  <c r="H36" i="17"/>
  <c r="C36" i="17"/>
  <c r="N36" i="17"/>
  <c r="J15" i="17"/>
  <c r="H15" i="17"/>
  <c r="F15" i="17"/>
  <c r="D15" i="17"/>
  <c r="P15" i="17"/>
  <c r="N15" i="17"/>
  <c r="T15" i="17"/>
  <c r="S15" i="17"/>
  <c r="R15" i="17"/>
  <c r="Q15" i="17"/>
  <c r="O15" i="17"/>
  <c r="M15" i="17"/>
  <c r="I15" i="17"/>
  <c r="G15" i="17"/>
  <c r="E15" i="17"/>
  <c r="C15" i="17"/>
  <c r="X13" i="15"/>
  <c r="N13" i="15"/>
  <c r="X12" i="15"/>
  <c r="N12" i="15"/>
  <c r="X11" i="15"/>
  <c r="N11" i="15"/>
  <c r="X10" i="15"/>
  <c r="N10" i="15"/>
  <c r="X7" i="15"/>
  <c r="N7" i="15"/>
  <c r="X6" i="15"/>
  <c r="N6" i="15"/>
  <c r="X5" i="15"/>
  <c r="N5" i="15"/>
  <c r="X4" i="15"/>
  <c r="N4" i="15"/>
  <c r="X3" i="15"/>
  <c r="N3" i="15"/>
  <c r="X2" i="15"/>
  <c r="N2" i="15"/>
  <c r="R20" i="18" l="1"/>
  <c r="R4" i="18"/>
  <c r="R15" i="18"/>
  <c r="R16" i="18"/>
  <c r="R13" i="18"/>
  <c r="R11" i="18"/>
  <c r="R18" i="18"/>
  <c r="R17" i="18"/>
  <c r="R12" i="18"/>
  <c r="R5" i="18"/>
  <c r="R7" i="18"/>
  <c r="R14" i="18"/>
  <c r="R9" i="18"/>
  <c r="R8" i="18"/>
  <c r="R19" i="18"/>
  <c r="R3" i="18"/>
  <c r="R10" i="18"/>
  <c r="R6" i="18"/>
  <c r="Q3" i="18"/>
  <c r="U20" i="18"/>
  <c r="S7" i="18"/>
  <c r="S15" i="18"/>
  <c r="U5" i="18"/>
  <c r="U9" i="18"/>
  <c r="U13" i="18"/>
  <c r="U17" i="18"/>
  <c r="S4" i="18"/>
  <c r="S12" i="18"/>
  <c r="S20" i="18"/>
  <c r="U6" i="18"/>
  <c r="U10" i="18"/>
  <c r="U14" i="18"/>
  <c r="U18" i="18"/>
  <c r="U15" i="18"/>
  <c r="S16" i="18"/>
  <c r="U12" i="18"/>
  <c r="S3" i="18"/>
  <c r="Q4" i="18"/>
  <c r="Q12" i="18"/>
  <c r="S10" i="18"/>
  <c r="Q5" i="18"/>
  <c r="Q13" i="18"/>
  <c r="S9" i="18"/>
  <c r="S17" i="18"/>
  <c r="Q6" i="18"/>
  <c r="Q10" i="18"/>
  <c r="Q14" i="18"/>
  <c r="Q18" i="18"/>
  <c r="S6" i="18"/>
  <c r="S14" i="18"/>
  <c r="U3" i="18"/>
  <c r="Q7" i="18"/>
  <c r="Q11" i="18"/>
  <c r="Q15" i="18"/>
  <c r="Q19" i="18"/>
  <c r="S11" i="18"/>
  <c r="S19" i="18"/>
  <c r="U7" i="18"/>
  <c r="U11" i="18"/>
  <c r="U19" i="18"/>
  <c r="S8" i="18"/>
  <c r="U4" i="18"/>
  <c r="U8" i="18"/>
  <c r="U16" i="18"/>
  <c r="S5" i="18"/>
  <c r="S13" i="18"/>
  <c r="Q8" i="18"/>
  <c r="Q16" i="18"/>
  <c r="Q20" i="18"/>
  <c r="S18" i="18"/>
  <c r="Q9" i="18"/>
  <c r="Q17" i="18"/>
  <c r="F4" i="18"/>
  <c r="D7" i="18"/>
  <c r="F12" i="18"/>
  <c r="D15" i="18"/>
  <c r="F20" i="18"/>
  <c r="E11" i="18"/>
  <c r="E19" i="18"/>
  <c r="F7" i="18"/>
  <c r="D10" i="18"/>
  <c r="F15" i="18"/>
  <c r="D18" i="18"/>
  <c r="E8" i="18"/>
  <c r="E16" i="18"/>
  <c r="E12" i="18"/>
  <c r="F6" i="18"/>
  <c r="F14" i="18"/>
  <c r="E13" i="18"/>
  <c r="D5" i="18"/>
  <c r="F10" i="18"/>
  <c r="D13" i="18"/>
  <c r="F18" i="18"/>
  <c r="F3" i="18"/>
  <c r="E9" i="18"/>
  <c r="E17" i="18"/>
  <c r="F5" i="18"/>
  <c r="D8" i="18"/>
  <c r="F13" i="18"/>
  <c r="D16" i="18"/>
  <c r="E6" i="18"/>
  <c r="E14" i="18"/>
  <c r="F8" i="18"/>
  <c r="D11" i="18"/>
  <c r="F16" i="18"/>
  <c r="D19" i="18"/>
  <c r="E7" i="18"/>
  <c r="E15" i="18"/>
  <c r="D6" i="18"/>
  <c r="F11" i="18"/>
  <c r="D14" i="18"/>
  <c r="F19" i="18"/>
  <c r="E4" i="18"/>
  <c r="E20" i="18"/>
  <c r="E3" i="18"/>
  <c r="D9" i="18"/>
  <c r="D17" i="18"/>
  <c r="E5" i="18"/>
  <c r="D4" i="18"/>
  <c r="F9" i="18"/>
  <c r="D12" i="18"/>
  <c r="F17" i="18"/>
  <c r="D20" i="18"/>
  <c r="E10" i="18"/>
  <c r="E18" i="18"/>
  <c r="L19" i="18"/>
  <c r="G18" i="18"/>
  <c r="I16" i="18"/>
  <c r="K14" i="18"/>
  <c r="M12" i="18"/>
  <c r="O10" i="18"/>
  <c r="J9" i="18"/>
  <c r="H7" i="18"/>
  <c r="N5" i="18"/>
  <c r="M3" i="18"/>
  <c r="O19" i="18"/>
  <c r="J18" i="18"/>
  <c r="H16" i="18"/>
  <c r="N14" i="18"/>
  <c r="L12" i="18"/>
  <c r="G11" i="18"/>
  <c r="I9" i="18"/>
  <c r="K7" i="18"/>
  <c r="I5" i="18"/>
  <c r="O20" i="18"/>
  <c r="J19" i="18"/>
  <c r="H17" i="18"/>
  <c r="N15" i="18"/>
  <c r="L13" i="18"/>
  <c r="G12" i="18"/>
  <c r="I10" i="18"/>
  <c r="K8" i="18"/>
  <c r="M6" i="18"/>
  <c r="O4" i="18"/>
  <c r="K3" i="18"/>
  <c r="M19" i="18"/>
  <c r="O17" i="18"/>
  <c r="J16" i="18"/>
  <c r="H14" i="18"/>
  <c r="N12" i="18"/>
  <c r="L10" i="18"/>
  <c r="G9" i="18"/>
  <c r="I7" i="18"/>
  <c r="K5" i="18"/>
  <c r="N3" i="18"/>
  <c r="P14" i="18"/>
  <c r="P6" i="18"/>
  <c r="P20" i="18"/>
  <c r="P12" i="18"/>
  <c r="P4" i="18"/>
  <c r="P15" i="18"/>
  <c r="P7" i="18"/>
  <c r="L3" i="18"/>
  <c r="M14" i="18"/>
  <c r="J11" i="18"/>
  <c r="N7" i="18"/>
  <c r="N20" i="18"/>
  <c r="G17" i="18"/>
  <c r="M11" i="18"/>
  <c r="J8" i="18"/>
  <c r="M5" i="18"/>
  <c r="P10" i="18"/>
  <c r="P19" i="18"/>
  <c r="H19" i="18"/>
  <c r="N17" i="18"/>
  <c r="L15" i="18"/>
  <c r="G14" i="18"/>
  <c r="I12" i="18"/>
  <c r="K10" i="18"/>
  <c r="M8" i="18"/>
  <c r="O6" i="18"/>
  <c r="J5" i="18"/>
  <c r="I3" i="18"/>
  <c r="K19" i="18"/>
  <c r="M17" i="18"/>
  <c r="O15" i="18"/>
  <c r="J14" i="18"/>
  <c r="H12" i="18"/>
  <c r="N10" i="18"/>
  <c r="L8" i="18"/>
  <c r="G7" i="18"/>
  <c r="H4" i="18"/>
  <c r="K20" i="18"/>
  <c r="M18" i="18"/>
  <c r="O16" i="18"/>
  <c r="J15" i="18"/>
  <c r="H13" i="18"/>
  <c r="N11" i="18"/>
  <c r="L9" i="18"/>
  <c r="G8" i="18"/>
  <c r="I6" i="18"/>
  <c r="K4" i="18"/>
  <c r="G3" i="18"/>
  <c r="I19" i="18"/>
  <c r="K17" i="18"/>
  <c r="M15" i="18"/>
  <c r="O13" i="18"/>
  <c r="J12" i="18"/>
  <c r="H10" i="18"/>
  <c r="N8" i="18"/>
  <c r="L6" i="18"/>
  <c r="G5" i="18"/>
  <c r="J3" i="18"/>
  <c r="P3" i="18"/>
  <c r="P13" i="18"/>
  <c r="M20" i="18"/>
  <c r="O18" i="18"/>
  <c r="J17" i="18"/>
  <c r="H15" i="18"/>
  <c r="N13" i="18"/>
  <c r="L11" i="18"/>
  <c r="G10" i="18"/>
  <c r="I8" i="18"/>
  <c r="K6" i="18"/>
  <c r="M4" i="18"/>
  <c r="L20" i="18"/>
  <c r="G19" i="18"/>
  <c r="I17" i="18"/>
  <c r="K15" i="18"/>
  <c r="M13" i="18"/>
  <c r="O11" i="18"/>
  <c r="J10" i="18"/>
  <c r="H8" i="18"/>
  <c r="N6" i="18"/>
  <c r="G20" i="18"/>
  <c r="I18" i="18"/>
  <c r="K16" i="18"/>
  <c r="O12" i="18"/>
  <c r="H9" i="18"/>
  <c r="L5" i="18"/>
  <c r="G4" i="18"/>
  <c r="L18" i="18"/>
  <c r="I15" i="18"/>
  <c r="K13" i="18"/>
  <c r="O9" i="18"/>
  <c r="H6" i="18"/>
  <c r="N4" i="18"/>
  <c r="P18" i="18"/>
  <c r="P16" i="18"/>
  <c r="P8" i="18"/>
  <c r="K18" i="18"/>
  <c r="H11" i="18"/>
  <c r="I4" i="18"/>
  <c r="G15" i="18"/>
  <c r="O7" i="18"/>
  <c r="L17" i="18"/>
  <c r="M10" i="18"/>
  <c r="O3" i="18"/>
  <c r="L14" i="18"/>
  <c r="M7" i="18"/>
  <c r="P9" i="18"/>
  <c r="P11" i="18"/>
  <c r="M16" i="18"/>
  <c r="N9" i="18"/>
  <c r="H20" i="18"/>
  <c r="I13" i="18"/>
  <c r="J6" i="18"/>
  <c r="G16" i="18"/>
  <c r="O8" i="18"/>
  <c r="J20" i="18"/>
  <c r="G13" i="18"/>
  <c r="O5" i="18"/>
  <c r="O14" i="18"/>
  <c r="L7" i="18"/>
  <c r="N18" i="18"/>
  <c r="K11" i="18"/>
  <c r="H3" i="18"/>
  <c r="I14" i="18"/>
  <c r="J7" i="18"/>
  <c r="H18" i="18"/>
  <c r="I11" i="18"/>
  <c r="J4" i="18"/>
  <c r="I20" i="18"/>
  <c r="J13" i="18"/>
  <c r="G6" i="18"/>
  <c r="L16" i="18"/>
  <c r="M9" i="18"/>
  <c r="N19" i="18"/>
  <c r="K12" i="18"/>
  <c r="H5" i="18"/>
  <c r="N16" i="18"/>
  <c r="K9" i="18"/>
  <c r="L4" i="18"/>
  <c r="P17" i="18"/>
  <c r="P5" i="18"/>
  <c r="D3" i="18"/>
  <c r="L15" i="17"/>
  <c r="Y6" i="15"/>
  <c r="Z6" i="15" s="1"/>
  <c r="B14" i="2" s="1"/>
  <c r="Y9" i="15"/>
  <c r="Y12" i="15"/>
  <c r="Y10" i="15"/>
  <c r="Y5" i="15"/>
  <c r="Y11" i="15"/>
  <c r="Y15" i="15"/>
  <c r="Y14" i="15"/>
  <c r="Y16" i="15"/>
  <c r="Y13" i="15"/>
  <c r="Y3" i="15"/>
  <c r="G36" i="17"/>
  <c r="L36" i="17"/>
  <c r="P36" i="17"/>
  <c r="T36" i="17"/>
  <c r="Y7" i="15"/>
  <c r="D36" i="17"/>
  <c r="M36" i="17"/>
  <c r="M23" i="17"/>
  <c r="Y4" i="15"/>
  <c r="I36" i="17"/>
  <c r="R36" i="17"/>
  <c r="A20" i="17"/>
  <c r="A19" i="17"/>
  <c r="A12" i="17"/>
  <c r="B13" i="15"/>
  <c r="A18" i="17"/>
  <c r="B7" i="15"/>
  <c r="A11" i="17"/>
  <c r="B12" i="15"/>
  <c r="B14" i="15"/>
  <c r="B15" i="15"/>
  <c r="B10" i="15"/>
  <c r="C16" i="17"/>
  <c r="D16" i="17" s="1"/>
  <c r="M30" i="17"/>
  <c r="B36" i="17"/>
  <c r="C37" i="17" s="1"/>
  <c r="F36" i="17"/>
  <c r="J36" i="17"/>
  <c r="O36" i="17"/>
  <c r="S36" i="17"/>
  <c r="B11" i="15"/>
  <c r="X5" i="17" l="1"/>
  <c r="M37" i="17"/>
  <c r="N37" i="17" s="1"/>
  <c r="O37" i="17" s="1"/>
  <c r="P37" i="17" s="1"/>
  <c r="Q37" i="17" s="1"/>
  <c r="R37" i="17" s="1"/>
  <c r="S37" i="17" s="1"/>
  <c r="T37" i="17" s="1"/>
  <c r="D37" i="17"/>
  <c r="E37" i="17" s="1"/>
  <c r="F37" i="17" s="1"/>
  <c r="G37" i="17" s="1"/>
  <c r="H37" i="17" s="1"/>
  <c r="I37" i="17" s="1"/>
  <c r="J37" i="17" s="1"/>
  <c r="C30" i="17"/>
  <c r="D30" i="17" s="1"/>
  <c r="E30" i="17" s="1"/>
  <c r="F30" i="17" s="1"/>
  <c r="G30" i="17" s="1"/>
  <c r="H30" i="17" s="1"/>
  <c r="I30" i="17" s="1"/>
  <c r="J30" i="17" s="1"/>
  <c r="M16" i="17"/>
  <c r="N16" i="17" s="1"/>
  <c r="O16" i="17" s="1"/>
  <c r="P16" i="17" s="1"/>
  <c r="Q16" i="17" s="1"/>
  <c r="R16" i="17" s="1"/>
  <c r="S16" i="17" s="1"/>
  <c r="T16" i="17" s="1"/>
  <c r="Y2" i="15"/>
  <c r="N23" i="17"/>
  <c r="O23" i="17" s="1"/>
  <c r="P23" i="17" s="1"/>
  <c r="Q23" i="17" s="1"/>
  <c r="R23" i="17" s="1"/>
  <c r="S23" i="17" s="1"/>
  <c r="T23" i="17" s="1"/>
  <c r="C23" i="17"/>
  <c r="D23" i="17" s="1"/>
  <c r="E23" i="17" s="1"/>
  <c r="F23" i="17" s="1"/>
  <c r="G23" i="17" s="1"/>
  <c r="H23" i="17" s="1"/>
  <c r="I23" i="17" s="1"/>
  <c r="J23" i="17" s="1"/>
  <c r="N30" i="17"/>
  <c r="O30" i="17" s="1"/>
  <c r="P30" i="17" s="1"/>
  <c r="Q30" i="17" s="1"/>
  <c r="R30" i="17" s="1"/>
  <c r="S30" i="17" s="1"/>
  <c r="T30" i="17" s="1"/>
  <c r="C15" i="18"/>
  <c r="Y15" i="18" s="1"/>
  <c r="Z20" i="18"/>
  <c r="AA20" i="18" s="1"/>
  <c r="C5" i="18"/>
  <c r="Y5" i="18" s="1"/>
  <c r="Z19" i="18"/>
  <c r="AA19" i="18" s="1"/>
  <c r="Z6" i="18"/>
  <c r="AA6" i="18" s="1"/>
  <c r="Z18" i="18"/>
  <c r="AA18" i="18" s="1"/>
  <c r="C17" i="18"/>
  <c r="Y17" i="18" s="1"/>
  <c r="Z16" i="18"/>
  <c r="AA16" i="18" s="1"/>
  <c r="C20" i="18"/>
  <c r="Y20" i="18" s="1"/>
  <c r="C7" i="18"/>
  <c r="Y7" i="18" s="1"/>
  <c r="Y3" i="18"/>
  <c r="Z10" i="18"/>
  <c r="AA10" i="18" s="1"/>
  <c r="Z9" i="18"/>
  <c r="AA9" i="18" s="1"/>
  <c r="Z8" i="18"/>
  <c r="AA8" i="18" s="1"/>
  <c r="Z4" i="18"/>
  <c r="AA4" i="18" s="1"/>
  <c r="C16" i="18"/>
  <c r="Y16" i="18" s="1"/>
  <c r="C8" i="18"/>
  <c r="Y8" i="18" s="1"/>
  <c r="Z17" i="18"/>
  <c r="AA17" i="18" s="1"/>
  <c r="Z11" i="18"/>
  <c r="AA11" i="18" s="1"/>
  <c r="C9" i="18"/>
  <c r="Y9" i="18" s="1"/>
  <c r="Z3" i="18"/>
  <c r="AA3" i="18" s="1"/>
  <c r="C6" i="18"/>
  <c r="Y6" i="18" s="1"/>
  <c r="C12" i="18"/>
  <c r="Y12" i="18" s="1"/>
  <c r="Z15" i="18"/>
  <c r="AA15" i="18" s="1"/>
  <c r="Z7" i="18"/>
  <c r="AA7" i="18" s="1"/>
  <c r="Z14" i="18"/>
  <c r="AA14" i="18" s="1"/>
  <c r="C3" i="18"/>
  <c r="C19" i="18"/>
  <c r="Y19" i="18" s="1"/>
  <c r="Z12" i="18"/>
  <c r="AA12" i="18" s="1"/>
  <c r="C14" i="18"/>
  <c r="Y14" i="18" s="1"/>
  <c r="C4" i="18"/>
  <c r="Y4" i="18" s="1"/>
  <c r="C11" i="18"/>
  <c r="Y11" i="18" s="1"/>
  <c r="Z13" i="18"/>
  <c r="AA13" i="18" s="1"/>
  <c r="C13" i="18"/>
  <c r="Y13" i="18" s="1"/>
  <c r="Z5" i="18"/>
  <c r="AA5" i="18" s="1"/>
  <c r="C18" i="18"/>
  <c r="Y18" i="18" s="1"/>
  <c r="C10" i="18"/>
  <c r="Y10" i="18" s="1"/>
  <c r="E16" i="17"/>
  <c r="F16" i="17" l="1"/>
  <c r="G16" i="17" s="1"/>
  <c r="H16" i="17" s="1"/>
  <c r="I16" i="17" s="1"/>
  <c r="J16" i="17" s="1"/>
  <c r="AA21" i="18"/>
  <c r="W5" i="18" s="1"/>
  <c r="W6" i="18" s="1"/>
  <c r="B10" i="6" l="1"/>
  <c r="B13" i="6"/>
  <c r="B7" i="6"/>
  <c r="B18" i="6"/>
  <c r="B8" i="6"/>
  <c r="B22" i="6"/>
  <c r="B11" i="6"/>
  <c r="B9" i="6"/>
  <c r="B16" i="6"/>
  <c r="B14" i="6" l="1"/>
  <c r="AB4" i="15"/>
  <c r="AB5" i="15" s="1"/>
  <c r="B16" i="15"/>
  <c r="B18" i="15"/>
  <c r="B21" i="15"/>
  <c r="B12" i="6"/>
  <c r="B15" i="6"/>
  <c r="B17" i="6"/>
  <c r="B19" i="15"/>
  <c r="B17" i="15"/>
  <c r="B20" i="15"/>
  <c r="X6" i="17" l="1"/>
  <c r="X7" i="17" s="1"/>
  <c r="C17" i="1"/>
  <c r="C20" i="6" l="1"/>
  <c r="Z20" i="6" s="1"/>
  <c r="J5" i="1" l="1"/>
  <c r="C5" i="15"/>
  <c r="T22" i="7"/>
  <c r="P22" i="7"/>
  <c r="L22" i="7"/>
  <c r="G22" i="7"/>
  <c r="C22" i="7"/>
  <c r="D22" i="7" l="1"/>
  <c r="H22" i="7"/>
  <c r="Q22" i="7"/>
  <c r="M22" i="7"/>
  <c r="E22" i="7"/>
  <c r="N22" i="7"/>
  <c r="R22" i="7"/>
  <c r="B22" i="7"/>
  <c r="F22" i="7"/>
  <c r="J22" i="7"/>
  <c r="O22" i="7"/>
  <c r="S22" i="7"/>
  <c r="I22" i="7"/>
  <c r="A3" i="6" l="1"/>
  <c r="A4" i="6"/>
  <c r="A5" i="6"/>
  <c r="S20" i="19" l="1"/>
  <c r="S16" i="19"/>
  <c r="S12" i="19"/>
  <c r="S8" i="19"/>
  <c r="S4" i="19"/>
  <c r="S9" i="19"/>
  <c r="S19" i="19"/>
  <c r="S15" i="19"/>
  <c r="S11" i="19"/>
  <c r="S7" i="19"/>
  <c r="S3" i="19"/>
  <c r="S17" i="19"/>
  <c r="S18" i="19"/>
  <c r="S14" i="19"/>
  <c r="S10" i="19"/>
  <c r="S6" i="19"/>
  <c r="S13" i="19"/>
  <c r="S5" i="19"/>
  <c r="D5" i="2"/>
  <c r="T4" i="19"/>
  <c r="T20" i="19"/>
  <c r="T15" i="19"/>
  <c r="T8" i="19"/>
  <c r="T19" i="19"/>
  <c r="T18" i="19"/>
  <c r="T10" i="19"/>
  <c r="T14" i="19"/>
  <c r="T17" i="19"/>
  <c r="T6" i="19"/>
  <c r="T13" i="19"/>
  <c r="T7" i="19"/>
  <c r="T12" i="19"/>
  <c r="T11" i="19"/>
  <c r="T3" i="19"/>
  <c r="T9" i="19"/>
  <c r="T5" i="19"/>
  <c r="T16" i="19"/>
  <c r="D2" i="2"/>
  <c r="R19" i="19"/>
  <c r="R15" i="19"/>
  <c r="R11" i="19"/>
  <c r="R7" i="19"/>
  <c r="R3" i="19"/>
  <c r="R8" i="19"/>
  <c r="R18" i="19"/>
  <c r="R14" i="19"/>
  <c r="R10" i="19"/>
  <c r="R6" i="19"/>
  <c r="R17" i="19"/>
  <c r="R13" i="19"/>
  <c r="R9" i="19"/>
  <c r="R5" i="19"/>
  <c r="R20" i="19"/>
  <c r="R16" i="19"/>
  <c r="R12" i="19"/>
  <c r="R4" i="19"/>
  <c r="P20" i="19"/>
  <c r="M20" i="19"/>
  <c r="J20" i="19"/>
  <c r="F20" i="19"/>
  <c r="Q19" i="19"/>
  <c r="N19" i="19"/>
  <c r="K19" i="19"/>
  <c r="G19" i="19"/>
  <c r="U18" i="19"/>
  <c r="L18" i="19"/>
  <c r="H18" i="19"/>
  <c r="D18" i="19"/>
  <c r="O17" i="19"/>
  <c r="I17" i="19"/>
  <c r="E17" i="19"/>
  <c r="P16" i="19"/>
  <c r="M16" i="19"/>
  <c r="J16" i="19"/>
  <c r="F16" i="19"/>
  <c r="Q15" i="19"/>
  <c r="N15" i="19"/>
  <c r="K15" i="19"/>
  <c r="G15" i="19"/>
  <c r="U14" i="19"/>
  <c r="L14" i="19"/>
  <c r="H14" i="19"/>
  <c r="D14" i="19"/>
  <c r="O13" i="19"/>
  <c r="I13" i="19"/>
  <c r="E13" i="19"/>
  <c r="P12" i="19"/>
  <c r="M12" i="19"/>
  <c r="J12" i="19"/>
  <c r="F12" i="19"/>
  <c r="Q11" i="19"/>
  <c r="N11" i="19"/>
  <c r="K11" i="19"/>
  <c r="G11" i="19"/>
  <c r="U10" i="19"/>
  <c r="L10" i="19"/>
  <c r="H10" i="19"/>
  <c r="D10" i="19"/>
  <c r="O9" i="19"/>
  <c r="I9" i="19"/>
  <c r="E9" i="19"/>
  <c r="P8" i="19"/>
  <c r="M8" i="19"/>
  <c r="J8" i="19"/>
  <c r="F8" i="19"/>
  <c r="Q7" i="19"/>
  <c r="N7" i="19"/>
  <c r="K7" i="19"/>
  <c r="G7" i="19"/>
  <c r="U6" i="19"/>
  <c r="L6" i="19"/>
  <c r="H6" i="19"/>
  <c r="D6" i="19"/>
  <c r="O5" i="19"/>
  <c r="I5" i="19"/>
  <c r="E5" i="19"/>
  <c r="P4" i="19"/>
  <c r="M4" i="19"/>
  <c r="J4" i="19"/>
  <c r="F4" i="19"/>
  <c r="Q3" i="19"/>
  <c r="N3" i="19"/>
  <c r="K3" i="19"/>
  <c r="G3" i="19"/>
  <c r="U20" i="19"/>
  <c r="L20" i="19"/>
  <c r="H20" i="19"/>
  <c r="D20" i="19"/>
  <c r="O19" i="19"/>
  <c r="I19" i="19"/>
  <c r="E19" i="19"/>
  <c r="P18" i="19"/>
  <c r="M18" i="19"/>
  <c r="J18" i="19"/>
  <c r="F18" i="19"/>
  <c r="Q17" i="19"/>
  <c r="N17" i="19"/>
  <c r="K17" i="19"/>
  <c r="G17" i="19"/>
  <c r="U16" i="19"/>
  <c r="L16" i="19"/>
  <c r="H16" i="19"/>
  <c r="D16" i="19"/>
  <c r="O15" i="19"/>
  <c r="I15" i="19"/>
  <c r="E15" i="19"/>
  <c r="P14" i="19"/>
  <c r="M14" i="19"/>
  <c r="J14" i="19"/>
  <c r="F14" i="19"/>
  <c r="Q13" i="19"/>
  <c r="N13" i="19"/>
  <c r="K13" i="19"/>
  <c r="G13" i="19"/>
  <c r="U12" i="19"/>
  <c r="L12" i="19"/>
  <c r="H12" i="19"/>
  <c r="D12" i="19"/>
  <c r="O11" i="19"/>
  <c r="I11" i="19"/>
  <c r="E11" i="19"/>
  <c r="P10" i="19"/>
  <c r="M10" i="19"/>
  <c r="J10" i="19"/>
  <c r="F10" i="19"/>
  <c r="Q9" i="19"/>
  <c r="N9" i="19"/>
  <c r="K9" i="19"/>
  <c r="G9" i="19"/>
  <c r="U8" i="19"/>
  <c r="L8" i="19"/>
  <c r="H8" i="19"/>
  <c r="D8" i="19"/>
  <c r="O7" i="19"/>
  <c r="I7" i="19"/>
  <c r="E7" i="19"/>
  <c r="P6" i="19"/>
  <c r="M6" i="19"/>
  <c r="J6" i="19"/>
  <c r="F6" i="19"/>
  <c r="Q5" i="19"/>
  <c r="N5" i="19"/>
  <c r="K5" i="19"/>
  <c r="G5" i="19"/>
  <c r="U4" i="19"/>
  <c r="L4" i="19"/>
  <c r="H4" i="19"/>
  <c r="D4" i="19"/>
  <c r="O3" i="19"/>
  <c r="I3" i="19"/>
  <c r="E3" i="19"/>
  <c r="N20" i="19"/>
  <c r="G20" i="19"/>
  <c r="H19" i="19"/>
  <c r="O18" i="19"/>
  <c r="I18" i="19"/>
  <c r="P17" i="19"/>
  <c r="J17" i="19"/>
  <c r="Q16" i="19"/>
  <c r="K16" i="19"/>
  <c r="U15" i="19"/>
  <c r="L15" i="19"/>
  <c r="D15" i="19"/>
  <c r="E14" i="19"/>
  <c r="M13" i="19"/>
  <c r="F13" i="19"/>
  <c r="N12" i="19"/>
  <c r="G12" i="19"/>
  <c r="H11" i="19"/>
  <c r="O10" i="19"/>
  <c r="I10" i="19"/>
  <c r="P9" i="19"/>
  <c r="J9" i="19"/>
  <c r="Q8" i="19"/>
  <c r="K8" i="19"/>
  <c r="U7" i="19"/>
  <c r="L7" i="19"/>
  <c r="D7" i="19"/>
  <c r="E6" i="19"/>
  <c r="M5" i="19"/>
  <c r="F5" i="19"/>
  <c r="N4" i="19"/>
  <c r="G4" i="19"/>
  <c r="H3" i="19"/>
  <c r="E20" i="19"/>
  <c r="M19" i="19"/>
  <c r="F19" i="19"/>
  <c r="N18" i="19"/>
  <c r="G18" i="19"/>
  <c r="H17" i="19"/>
  <c r="O16" i="19"/>
  <c r="I16" i="19"/>
  <c r="P15" i="19"/>
  <c r="J15" i="19"/>
  <c r="Q14" i="19"/>
  <c r="K14" i="19"/>
  <c r="U13" i="19"/>
  <c r="L13" i="19"/>
  <c r="D13" i="19"/>
  <c r="E12" i="19"/>
  <c r="M11" i="19"/>
  <c r="F11" i="19"/>
  <c r="N10" i="19"/>
  <c r="G10" i="19"/>
  <c r="H9" i="19"/>
  <c r="O8" i="19"/>
  <c r="I8" i="19"/>
  <c r="P7" i="19"/>
  <c r="J7" i="19"/>
  <c r="Q6" i="19"/>
  <c r="K6" i="19"/>
  <c r="U5" i="19"/>
  <c r="L5" i="19"/>
  <c r="D5" i="19"/>
  <c r="E4" i="19"/>
  <c r="M3" i="19"/>
  <c r="Q20" i="19"/>
  <c r="K20" i="19"/>
  <c r="U19" i="19"/>
  <c r="L19" i="19"/>
  <c r="D19" i="19"/>
  <c r="E18" i="19"/>
  <c r="M17" i="19"/>
  <c r="F17" i="19"/>
  <c r="N16" i="19"/>
  <c r="G16" i="19"/>
  <c r="H15" i="19"/>
  <c r="O14" i="19"/>
  <c r="I14" i="19"/>
  <c r="P13" i="19"/>
  <c r="J13" i="19"/>
  <c r="Q12" i="19"/>
  <c r="K12" i="19"/>
  <c r="U11" i="19"/>
  <c r="L11" i="19"/>
  <c r="D11" i="19"/>
  <c r="E10" i="19"/>
  <c r="M9" i="19"/>
  <c r="F9" i="19"/>
  <c r="N8" i="19"/>
  <c r="G8" i="19"/>
  <c r="H7" i="19"/>
  <c r="O6" i="19"/>
  <c r="I6" i="19"/>
  <c r="P5" i="19"/>
  <c r="J5" i="19"/>
  <c r="Q4" i="19"/>
  <c r="K4" i="19"/>
  <c r="U3" i="19"/>
  <c r="L3" i="19"/>
  <c r="D3" i="19"/>
  <c r="O20" i="19"/>
  <c r="I20" i="19"/>
  <c r="P19" i="19"/>
  <c r="J19" i="19"/>
  <c r="Q18" i="19"/>
  <c r="K18" i="19"/>
  <c r="U17" i="19"/>
  <c r="L17" i="19"/>
  <c r="D17" i="19"/>
  <c r="E16" i="19"/>
  <c r="M15" i="19"/>
  <c r="F15" i="19"/>
  <c r="N14" i="19"/>
  <c r="G14" i="19"/>
  <c r="H13" i="19"/>
  <c r="O12" i="19"/>
  <c r="I12" i="19"/>
  <c r="P11" i="19"/>
  <c r="J11" i="19"/>
  <c r="Q10" i="19"/>
  <c r="K10" i="19"/>
  <c r="U9" i="19"/>
  <c r="L9" i="19"/>
  <c r="D9" i="19"/>
  <c r="E8" i="19"/>
  <c r="M7" i="19"/>
  <c r="F7" i="19"/>
  <c r="N6" i="19"/>
  <c r="G6" i="19"/>
  <c r="H5" i="19"/>
  <c r="O4" i="19"/>
  <c r="I4" i="19"/>
  <c r="P3" i="19"/>
  <c r="J3" i="19"/>
  <c r="F3" i="19"/>
  <c r="B5" i="6"/>
  <c r="B4" i="6"/>
  <c r="F7" i="1"/>
  <c r="C3" i="19" l="1"/>
  <c r="Y3" i="19"/>
  <c r="Z3" i="19"/>
  <c r="AA3" i="19" s="1"/>
  <c r="C7" i="19"/>
  <c r="Y7" i="19" s="1"/>
  <c r="Z7" i="19"/>
  <c r="AA7" i="19" s="1"/>
  <c r="Z9" i="19"/>
  <c r="AA9" i="19" s="1"/>
  <c r="C9" i="19"/>
  <c r="Y9" i="19" s="1"/>
  <c r="C19" i="19"/>
  <c r="Y19" i="19" s="1"/>
  <c r="Z19" i="19"/>
  <c r="AA19" i="19" s="1"/>
  <c r="C5" i="19"/>
  <c r="Y5" i="19" s="1"/>
  <c r="Z5" i="19"/>
  <c r="AA5" i="19" s="1"/>
  <c r="C4" i="19"/>
  <c r="Y4" i="19" s="1"/>
  <c r="Z4" i="19"/>
  <c r="AA4" i="19" s="1"/>
  <c r="Z20" i="19"/>
  <c r="AA20" i="19" s="1"/>
  <c r="C20" i="19"/>
  <c r="Y20" i="19" s="1"/>
  <c r="Z18" i="19"/>
  <c r="AA18" i="19" s="1"/>
  <c r="C18" i="19"/>
  <c r="Y18" i="19" s="1"/>
  <c r="Z17" i="19"/>
  <c r="AA17" i="19" s="1"/>
  <c r="C17" i="19"/>
  <c r="Y17" i="19" s="1"/>
  <c r="Z13" i="19"/>
  <c r="AA13" i="19" s="1"/>
  <c r="C13" i="19"/>
  <c r="Y13" i="19" s="1"/>
  <c r="Z8" i="19"/>
  <c r="AA8" i="19" s="1"/>
  <c r="C8" i="19"/>
  <c r="Y8" i="19" s="1"/>
  <c r="C6" i="19"/>
  <c r="Y6" i="19" s="1"/>
  <c r="Z6" i="19"/>
  <c r="AA6" i="19" s="1"/>
  <c r="Z12" i="19"/>
  <c r="AA12" i="19" s="1"/>
  <c r="C12" i="19"/>
  <c r="Y12" i="19" s="1"/>
  <c r="C10" i="19"/>
  <c r="Y10" i="19" s="1"/>
  <c r="Z10" i="19"/>
  <c r="AA10" i="19" s="1"/>
  <c r="Z11" i="19"/>
  <c r="AA11" i="19" s="1"/>
  <c r="C11" i="19"/>
  <c r="Y11" i="19" s="1"/>
  <c r="C15" i="19"/>
  <c r="Y15" i="19" s="1"/>
  <c r="Z15" i="19"/>
  <c r="AA15" i="19" s="1"/>
  <c r="Z16" i="19"/>
  <c r="AA16" i="19" s="1"/>
  <c r="C16" i="19"/>
  <c r="Y16" i="19" s="1"/>
  <c r="Z14" i="19"/>
  <c r="AA14" i="19" s="1"/>
  <c r="C14" i="19"/>
  <c r="Y14" i="19" s="1"/>
  <c r="B3" i="6"/>
  <c r="I16" i="1"/>
  <c r="F16" i="1"/>
  <c r="C16" i="1"/>
  <c r="I7" i="1"/>
  <c r="I8" i="1"/>
  <c r="I6" i="1"/>
  <c r="F8" i="1"/>
  <c r="F6" i="1"/>
  <c r="C7" i="1"/>
  <c r="C8" i="1"/>
  <c r="D20" i="6"/>
  <c r="D5" i="15"/>
  <c r="Z5" i="15" s="1"/>
  <c r="W3" i="1"/>
  <c r="D8" i="6"/>
  <c r="D7" i="6"/>
  <c r="D5" i="6"/>
  <c r="D4" i="6"/>
  <c r="D3" i="15"/>
  <c r="V3" i="1"/>
  <c r="C10" i="15" s="1"/>
  <c r="C5" i="6"/>
  <c r="D7" i="1" l="1"/>
  <c r="D19" i="1"/>
  <c r="C17" i="15"/>
  <c r="Z17" i="15" s="1"/>
  <c r="D5" i="1"/>
  <c r="C3" i="15"/>
  <c r="Z3" i="15" s="1"/>
  <c r="B10" i="2" s="1"/>
  <c r="C7" i="6"/>
  <c r="C13" i="6"/>
  <c r="C19" i="15"/>
  <c r="C4" i="6"/>
  <c r="C8" i="6"/>
  <c r="D21" i="6"/>
  <c r="D4" i="15"/>
  <c r="C11" i="6"/>
  <c r="C21" i="6"/>
  <c r="Z21" i="6" s="1"/>
  <c r="D8" i="2" s="1"/>
  <c r="C4" i="15"/>
  <c r="Z4" i="15" s="1"/>
  <c r="B12" i="2" s="1"/>
  <c r="AA21" i="19"/>
  <c r="W5" i="19" s="1"/>
  <c r="W6" i="19" s="1"/>
  <c r="C10" i="6"/>
  <c r="C20" i="15"/>
  <c r="C7" i="15"/>
  <c r="D15" i="15"/>
  <c r="D15" i="6"/>
  <c r="D11" i="15"/>
  <c r="D22" i="6"/>
  <c r="C12" i="6"/>
  <c r="C18" i="15"/>
  <c r="C13" i="15"/>
  <c r="C17" i="6"/>
  <c r="D12" i="6"/>
  <c r="D18" i="15"/>
  <c r="D14" i="15"/>
  <c r="Z14" i="15" s="1"/>
  <c r="D16" i="6"/>
  <c r="D10" i="15"/>
  <c r="Z10" i="15" s="1"/>
  <c r="C14" i="15"/>
  <c r="C16" i="6"/>
  <c r="C16" i="15"/>
  <c r="C14" i="6"/>
  <c r="C12" i="15"/>
  <c r="C18" i="6"/>
  <c r="D9" i="6"/>
  <c r="D21" i="15"/>
  <c r="Z21" i="15" s="1"/>
  <c r="D13" i="6"/>
  <c r="D17" i="15"/>
  <c r="D13" i="15"/>
  <c r="Z13" i="15" s="1"/>
  <c r="D17" i="6"/>
  <c r="D11" i="6"/>
  <c r="D19" i="15"/>
  <c r="Z19" i="15" s="1"/>
  <c r="C9" i="6"/>
  <c r="C21" i="15"/>
  <c r="C15" i="15"/>
  <c r="C15" i="6"/>
  <c r="C11" i="15"/>
  <c r="C22" i="6"/>
  <c r="D10" i="6"/>
  <c r="D20" i="15"/>
  <c r="D14" i="6"/>
  <c r="D16" i="15"/>
  <c r="D12" i="15"/>
  <c r="D18" i="6"/>
  <c r="D7" i="15"/>
  <c r="C3" i="6"/>
  <c r="D3" i="6"/>
  <c r="P16" i="1"/>
  <c r="Z14" i="6" l="1"/>
  <c r="D13" i="2" s="1"/>
  <c r="B9" i="2"/>
  <c r="B16" i="2"/>
  <c r="B2" i="2"/>
  <c r="B11" i="2"/>
  <c r="B13" i="2"/>
  <c r="B6" i="2"/>
  <c r="P6" i="1"/>
  <c r="P5" i="1"/>
  <c r="N5" i="1" s="1"/>
  <c r="J10" i="17" s="1"/>
  <c r="Z7" i="15"/>
  <c r="Z11" i="15"/>
  <c r="B17" i="2" s="1"/>
  <c r="Z12" i="15"/>
  <c r="Z20" i="15"/>
  <c r="B4" i="2" s="1"/>
  <c r="Z15" i="15"/>
  <c r="B19" i="2" s="1"/>
  <c r="Z16" i="15"/>
  <c r="B18" i="2" s="1"/>
  <c r="Z18" i="15"/>
  <c r="P9" i="1"/>
  <c r="O9" i="1" s="1"/>
  <c r="T38" i="17" s="1"/>
  <c r="P7" i="1"/>
  <c r="P8" i="1"/>
  <c r="N8" i="1" s="1"/>
  <c r="J31" i="17" s="1"/>
  <c r="N16" i="1"/>
  <c r="B6" i="7"/>
  <c r="A6" i="7"/>
  <c r="B5" i="7"/>
  <c r="A5" i="7"/>
  <c r="B4" i="7"/>
  <c r="A4" i="7"/>
  <c r="X22" i="6"/>
  <c r="N22" i="6"/>
  <c r="X18" i="6"/>
  <c r="Y18" i="6" s="1"/>
  <c r="Z18" i="6" s="1"/>
  <c r="X17" i="6"/>
  <c r="Y17" i="6" s="1"/>
  <c r="Z17" i="6" s="1"/>
  <c r="D11" i="2" s="1"/>
  <c r="X16" i="6"/>
  <c r="Y16" i="6" s="1"/>
  <c r="Z16" i="6" s="1"/>
  <c r="D9" i="2" s="1"/>
  <c r="X15" i="6"/>
  <c r="Y15" i="6" s="1"/>
  <c r="Z15" i="6" s="1"/>
  <c r="D6" i="2" s="1"/>
  <c r="X14" i="6"/>
  <c r="N14" i="6"/>
  <c r="Y14" i="6" s="1"/>
  <c r="X13" i="6"/>
  <c r="X12" i="6"/>
  <c r="N12" i="6"/>
  <c r="X11" i="6"/>
  <c r="N11" i="6"/>
  <c r="X10" i="6"/>
  <c r="N10" i="6"/>
  <c r="X9" i="6"/>
  <c r="N9" i="6"/>
  <c r="X8" i="6"/>
  <c r="N8" i="6"/>
  <c r="X7" i="6"/>
  <c r="N7" i="6"/>
  <c r="B3" i="2" l="1"/>
  <c r="B8" i="2"/>
  <c r="B5" i="2"/>
  <c r="B15" i="2"/>
  <c r="O5" i="1"/>
  <c r="T10" i="17" s="1"/>
  <c r="V10" i="17" s="1"/>
  <c r="B8" i="7"/>
  <c r="Z2" i="15"/>
  <c r="Y10" i="6"/>
  <c r="Z10" i="6" s="1"/>
  <c r="D16" i="2" s="1"/>
  <c r="AE4" i="15"/>
  <c r="Y8" i="6"/>
  <c r="Z8" i="6" s="1"/>
  <c r="D12" i="2" s="1"/>
  <c r="N9" i="1"/>
  <c r="J38" i="17" s="1"/>
  <c r="O7" i="1"/>
  <c r="T24" i="17" s="1"/>
  <c r="N7" i="1"/>
  <c r="J24" i="17" s="1"/>
  <c r="O8" i="1"/>
  <c r="T31" i="17" s="1"/>
  <c r="Y3" i="6"/>
  <c r="Z3" i="6" s="1"/>
  <c r="D20" i="2" s="1"/>
  <c r="Y9" i="6"/>
  <c r="Z9" i="6" s="1"/>
  <c r="D10" i="2" s="1"/>
  <c r="Y11" i="6"/>
  <c r="Z11" i="6" s="1"/>
  <c r="D15" i="2" s="1"/>
  <c r="Y13" i="6"/>
  <c r="Z13" i="6" s="1"/>
  <c r="D7" i="2" s="1"/>
  <c r="Y7" i="6"/>
  <c r="Z7" i="6" s="1"/>
  <c r="D17" i="2" s="1"/>
  <c r="Y4" i="6"/>
  <c r="Z4" i="6" s="1"/>
  <c r="D19" i="2" s="1"/>
  <c r="Y12" i="6"/>
  <c r="Z12" i="6" s="1"/>
  <c r="Y22" i="6"/>
  <c r="Z22" i="6" s="1"/>
  <c r="D3" i="2" s="1"/>
  <c r="L19" i="1"/>
  <c r="L20" i="1"/>
  <c r="C18" i="1"/>
  <c r="C19" i="1"/>
  <c r="C20" i="1"/>
  <c r="F17" i="1"/>
  <c r="F18" i="1"/>
  <c r="F19" i="1"/>
  <c r="F20" i="1"/>
  <c r="I17" i="1"/>
  <c r="I18" i="1"/>
  <c r="I19" i="1"/>
  <c r="I20" i="1"/>
  <c r="Y5" i="6"/>
  <c r="Z5" i="6" s="1"/>
  <c r="D18" i="2" s="1"/>
  <c r="Q29" i="7"/>
  <c r="J36" i="7"/>
  <c r="C29" i="7"/>
  <c r="G29" i="7"/>
  <c r="L29" i="7"/>
  <c r="P29" i="7"/>
  <c r="T29" i="7"/>
  <c r="I29" i="7"/>
  <c r="B36" i="7"/>
  <c r="F36" i="7"/>
  <c r="O36" i="7"/>
  <c r="S36" i="7"/>
  <c r="C36" i="7"/>
  <c r="L36" i="7"/>
  <c r="T36" i="7"/>
  <c r="P36" i="7"/>
  <c r="H29" i="7"/>
  <c r="R29" i="7"/>
  <c r="G36" i="7"/>
  <c r="D29" i="7"/>
  <c r="M29" i="7"/>
  <c r="E29" i="7"/>
  <c r="N29" i="7"/>
  <c r="E36" i="7"/>
  <c r="I36" i="7"/>
  <c r="N36" i="7"/>
  <c r="R36" i="7"/>
  <c r="B29" i="7"/>
  <c r="F29" i="7"/>
  <c r="J29" i="7"/>
  <c r="O29" i="7"/>
  <c r="S29" i="7"/>
  <c r="D36" i="7"/>
  <c r="H36" i="7"/>
  <c r="M36" i="7"/>
  <c r="Q36" i="7"/>
  <c r="D4" i="2" l="1"/>
  <c r="D14" i="2"/>
  <c r="E14" i="2" s="1"/>
  <c r="P17" i="1"/>
  <c r="N17" i="1" s="1"/>
  <c r="AF4" i="15"/>
  <c r="AB7" i="15" s="1"/>
  <c r="AB8" i="15" s="1"/>
  <c r="AB6" i="15"/>
  <c r="E18" i="2"/>
  <c r="E9" i="2"/>
  <c r="E19" i="2"/>
  <c r="P18" i="1"/>
  <c r="O18" i="1" s="1"/>
  <c r="E3" i="2"/>
  <c r="E20" i="2"/>
  <c r="E5" i="2"/>
  <c r="Y2" i="6"/>
  <c r="M23" i="7"/>
  <c r="N23" i="7" s="1"/>
  <c r="O23" i="7" s="1"/>
  <c r="P23" i="7" s="1"/>
  <c r="Q23" i="7" s="1"/>
  <c r="R23" i="7" s="1"/>
  <c r="S23" i="7" s="1"/>
  <c r="T23" i="7" s="1"/>
  <c r="M30" i="7"/>
  <c r="N30" i="7" s="1"/>
  <c r="O30" i="7" s="1"/>
  <c r="P30" i="7" s="1"/>
  <c r="Q30" i="7" s="1"/>
  <c r="R30" i="7" s="1"/>
  <c r="S30" i="7" s="1"/>
  <c r="T30" i="7" s="1"/>
  <c r="P20" i="1"/>
  <c r="O20" i="1" s="1"/>
  <c r="P19" i="1"/>
  <c r="O19" i="1" s="1"/>
  <c r="O16" i="1"/>
  <c r="M16" i="7"/>
  <c r="N16" i="7" s="1"/>
  <c r="O16" i="7" s="1"/>
  <c r="P16" i="7" s="1"/>
  <c r="Q16" i="7" s="1"/>
  <c r="R16" i="7" s="1"/>
  <c r="S16" i="7" s="1"/>
  <c r="T16" i="7" s="1"/>
  <c r="M9" i="7"/>
  <c r="N9" i="7" s="1"/>
  <c r="O9" i="7" s="1"/>
  <c r="P9" i="7" s="1"/>
  <c r="Q9" i="7" s="1"/>
  <c r="R9" i="7" s="1"/>
  <c r="S9" i="7" s="1"/>
  <c r="T9" i="7" s="1"/>
  <c r="M37" i="7"/>
  <c r="N37" i="7" s="1"/>
  <c r="O37" i="7" s="1"/>
  <c r="P37" i="7" s="1"/>
  <c r="Q37" i="7" s="1"/>
  <c r="R37" i="7" s="1"/>
  <c r="S37" i="7" s="1"/>
  <c r="T37" i="7" s="1"/>
  <c r="C16" i="7"/>
  <c r="D16" i="7" s="1"/>
  <c r="E16" i="7" s="1"/>
  <c r="F16" i="7" s="1"/>
  <c r="G16" i="7" s="1"/>
  <c r="H16" i="7" s="1"/>
  <c r="I16" i="7" s="1"/>
  <c r="J16" i="7" s="1"/>
  <c r="C9" i="7"/>
  <c r="D9" i="7" s="1"/>
  <c r="E9" i="7" s="1"/>
  <c r="F9" i="7" s="1"/>
  <c r="G9" i="7" s="1"/>
  <c r="H9" i="7" s="1"/>
  <c r="I9" i="7" s="1"/>
  <c r="J9" i="7" s="1"/>
  <c r="C30" i="7"/>
  <c r="D30" i="7" s="1"/>
  <c r="E30" i="7" s="1"/>
  <c r="F30" i="7" s="1"/>
  <c r="G30" i="7" s="1"/>
  <c r="H30" i="7" s="1"/>
  <c r="I30" i="7" s="1"/>
  <c r="J30" i="7" s="1"/>
  <c r="C23" i="7"/>
  <c r="D23" i="7" s="1"/>
  <c r="E23" i="7" s="1"/>
  <c r="F23" i="7" s="1"/>
  <c r="G23" i="7" s="1"/>
  <c r="H23" i="7" s="1"/>
  <c r="I23" i="7" s="1"/>
  <c r="J23" i="7" s="1"/>
  <c r="C37" i="7"/>
  <c r="D37" i="7" s="1"/>
  <c r="E37" i="7" s="1"/>
  <c r="F37" i="7" s="1"/>
  <c r="G37" i="7" s="1"/>
  <c r="H37" i="7" s="1"/>
  <c r="I37" i="7" s="1"/>
  <c r="J37" i="7" s="1"/>
  <c r="N6" i="1"/>
  <c r="J17" i="17" s="1"/>
  <c r="AA5" i="17" s="1"/>
  <c r="AB5" i="17" s="1"/>
  <c r="O6" i="1"/>
  <c r="J38" i="7" l="1"/>
  <c r="J24" i="7"/>
  <c r="J31" i="7"/>
  <c r="J10" i="7"/>
  <c r="X8" i="17"/>
  <c r="E17" i="2"/>
  <c r="E15" i="2"/>
  <c r="O17" i="1"/>
  <c r="J17" i="7" s="1"/>
  <c r="N19" i="1"/>
  <c r="V38" i="17" s="1"/>
  <c r="N20" i="1"/>
  <c r="T24" i="7"/>
  <c r="N18" i="1"/>
  <c r="T38" i="7"/>
  <c r="T10" i="7"/>
  <c r="T31" i="7"/>
  <c r="V31" i="17" l="1"/>
  <c r="V24" i="17"/>
  <c r="V31" i="7"/>
  <c r="T17" i="7"/>
  <c r="AA6" i="7" s="1"/>
  <c r="AB6" i="7" s="1"/>
  <c r="V10" i="7"/>
  <c r="AA5" i="7" l="1"/>
  <c r="AB5" i="7" s="1"/>
  <c r="X9" i="7" s="1"/>
  <c r="X14" i="7"/>
  <c r="V38" i="7"/>
  <c r="X8" i="7"/>
  <c r="X9" i="17"/>
  <c r="V24" i="7"/>
  <c r="V17" i="7"/>
  <c r="X15" i="7"/>
  <c r="AA7" i="7" l="1"/>
  <c r="AB7" i="7" s="1"/>
  <c r="X21" i="7" s="1"/>
  <c r="X20" i="7"/>
  <c r="X11" i="17"/>
  <c r="X12" i="17" s="1"/>
  <c r="E16" i="2" l="1"/>
  <c r="E6" i="2"/>
  <c r="E8" i="2"/>
  <c r="E7" i="2"/>
  <c r="E12" i="2"/>
  <c r="X6" i="7"/>
  <c r="X7" i="7" s="1"/>
  <c r="X17" i="7" s="1"/>
  <c r="X18" i="7" s="1"/>
  <c r="E10" i="2"/>
  <c r="AB4" i="6"/>
  <c r="AB5" i="6" s="1"/>
  <c r="E4" i="2" l="1"/>
  <c r="E11" i="2"/>
  <c r="E2" i="2"/>
  <c r="E13" i="2"/>
  <c r="Z2" i="6"/>
  <c r="AE4" i="6"/>
  <c r="X23" i="7"/>
  <c r="X24" i="7" s="1"/>
  <c r="X11" i="7"/>
  <c r="X12" i="7" s="1"/>
  <c r="AF4" i="6" l="1"/>
  <c r="AB7" i="6" s="1"/>
  <c r="AB8" i="6" s="1"/>
  <c r="AB6" i="6"/>
  <c r="T17" i="17"/>
  <c r="AA6" i="17" s="1"/>
  <c r="AB6" i="17" s="1"/>
  <c r="V17" i="17" l="1"/>
  <c r="AA7" i="17" s="1"/>
  <c r="AB7" i="17" s="1"/>
  <c r="X14" i="17"/>
  <c r="X15" i="17"/>
  <c r="X17" i="17" s="1"/>
  <c r="X18" i="17" s="1"/>
  <c r="X20" i="17" l="1"/>
  <c r="X21" i="17"/>
  <c r="X23" i="17" s="1"/>
  <c r="X24" i="17" s="1"/>
</calcChain>
</file>

<file path=xl/sharedStrings.xml><?xml version="1.0" encoding="utf-8"?>
<sst xmlns="http://schemas.openxmlformats.org/spreadsheetml/2006/main" count="337" uniqueCount="127">
  <si>
    <t>Stabeford F/B/O</t>
  </si>
  <si>
    <t>Derek</t>
  </si>
  <si>
    <t>HCP</t>
  </si>
  <si>
    <t>CHC</t>
  </si>
  <si>
    <t>HCP</t>
  </si>
  <si>
    <t>CHC</t>
  </si>
  <si>
    <t>HCP</t>
  </si>
  <si>
    <t>CHC</t>
  </si>
  <si>
    <t>HCP</t>
  </si>
  <si>
    <t>CHC</t>
  </si>
  <si>
    <t>F</t>
  </si>
  <si>
    <t>B</t>
  </si>
  <si>
    <t>O</t>
  </si>
  <si>
    <t>Doug</t>
  </si>
  <si>
    <t>Mike C</t>
  </si>
  <si>
    <t>Steve</t>
  </si>
  <si>
    <t>Bill</t>
  </si>
  <si>
    <t>Herb</t>
  </si>
  <si>
    <t>Mike F</t>
  </si>
  <si>
    <t>Rudy</t>
  </si>
  <si>
    <t>Bob</t>
  </si>
  <si>
    <t>Roger</t>
  </si>
  <si>
    <t>Pat B</t>
  </si>
  <si>
    <t>Stabeford F/B/O</t>
  </si>
  <si>
    <t>HCP</t>
  </si>
  <si>
    <t>CHC</t>
  </si>
  <si>
    <t>HCP</t>
  </si>
  <si>
    <t>CHC</t>
  </si>
  <si>
    <t>HCP</t>
  </si>
  <si>
    <t>CHC</t>
  </si>
  <si>
    <t>HCP</t>
  </si>
  <si>
    <t>CHC</t>
  </si>
  <si>
    <t>F</t>
  </si>
  <si>
    <t>B</t>
  </si>
  <si>
    <t>O</t>
  </si>
  <si>
    <t>Bobby</t>
  </si>
  <si>
    <t>Player</t>
  </si>
  <si>
    <t>Morning</t>
  </si>
  <si>
    <t>Morning Ranking</t>
  </si>
  <si>
    <t>Afternoon</t>
  </si>
  <si>
    <t>Total</t>
  </si>
  <si>
    <t>Final Ranking</t>
  </si>
  <si>
    <t>CHP</t>
  </si>
  <si>
    <t>Out</t>
  </si>
  <si>
    <t>In</t>
  </si>
  <si>
    <t>Gross</t>
  </si>
  <si>
    <t>Net</t>
  </si>
  <si>
    <t>CR</t>
  </si>
  <si>
    <t>Nbr of players</t>
  </si>
  <si>
    <t># low net winners</t>
  </si>
  <si>
    <t>Input</t>
  </si>
  <si>
    <t>payout</t>
  </si>
  <si>
    <t>F/B/O</t>
  </si>
  <si>
    <t># winners front</t>
  </si>
  <si>
    <t>Front</t>
  </si>
  <si>
    <t>Back</t>
  </si>
  <si>
    <t># of players</t>
  </si>
  <si>
    <t>Group payout</t>
  </si>
  <si>
    <t>Player payout</t>
  </si>
  <si>
    <t># winners back</t>
  </si>
  <si>
    <t># winners overall</t>
  </si>
  <si>
    <t>Hole</t>
  </si>
  <si>
    <t>Nbr of cuts</t>
  </si>
  <si>
    <t>$ Value of cut</t>
  </si>
  <si>
    <t>HCP</t>
  </si>
  <si>
    <t>CHP</t>
  </si>
  <si>
    <t>CHP</t>
  </si>
  <si>
    <t>Out</t>
  </si>
  <si>
    <t>In</t>
  </si>
  <si>
    <t>Gross</t>
  </si>
  <si>
    <t>Net</t>
  </si>
  <si>
    <t>Nbr of players</t>
  </si>
  <si>
    <t># low net winners</t>
  </si>
  <si>
    <t>payout</t>
  </si>
  <si>
    <t>Nbr of players</t>
  </si>
  <si>
    <t>F/B/O</t>
  </si>
  <si>
    <t># winners front</t>
  </si>
  <si>
    <t># of players</t>
  </si>
  <si>
    <t>Input</t>
  </si>
  <si>
    <t>Front</t>
  </si>
  <si>
    <t>Back</t>
  </si>
  <si>
    <t>Group payout</t>
  </si>
  <si>
    <t>Player payout</t>
  </si>
  <si>
    <t># winners back</t>
  </si>
  <si>
    <t># of players</t>
  </si>
  <si>
    <t>Input</t>
  </si>
  <si>
    <t>Group payout</t>
  </si>
  <si>
    <t>Player payout</t>
  </si>
  <si>
    <t># winners overall</t>
  </si>
  <si>
    <t>Input</t>
  </si>
  <si>
    <t>Front</t>
  </si>
  <si>
    <t>Back</t>
  </si>
  <si>
    <t># of players</t>
  </si>
  <si>
    <t>Group payout</t>
  </si>
  <si>
    <t>Player payout</t>
  </si>
  <si>
    <t>Front</t>
  </si>
  <si>
    <t>Back</t>
  </si>
  <si>
    <t>Front</t>
  </si>
  <si>
    <t>Back</t>
  </si>
  <si>
    <t>Front</t>
  </si>
  <si>
    <t>Back</t>
  </si>
  <si>
    <t>Hole HCP</t>
  </si>
  <si>
    <t>Lowest Score</t>
  </si>
  <si>
    <t>Wins front with</t>
  </si>
  <si>
    <t>Wins back with</t>
  </si>
  <si>
    <t>Wins overall with</t>
  </si>
  <si>
    <t>Blaine</t>
  </si>
  <si>
    <t>Senior Tees</t>
  </si>
  <si>
    <t xml:space="preserve"> </t>
  </si>
  <si>
    <t>John D</t>
  </si>
  <si>
    <t>Joe P</t>
  </si>
  <si>
    <t>Ron W</t>
  </si>
  <si>
    <t>2016 End of Season Tournament</t>
  </si>
  <si>
    <t>Mitch</t>
  </si>
  <si>
    <t>Roman</t>
  </si>
  <si>
    <t>Mike G</t>
  </si>
  <si>
    <t>PM</t>
  </si>
  <si>
    <t>AM</t>
  </si>
  <si>
    <t>0800</t>
  </si>
  <si>
    <t>Low net</t>
  </si>
  <si>
    <t>Malcolm</t>
  </si>
  <si>
    <t>`</t>
  </si>
  <si>
    <t>T2</t>
  </si>
  <si>
    <t>T4</t>
  </si>
  <si>
    <t>T10</t>
  </si>
  <si>
    <t>T13</t>
  </si>
  <si>
    <t>Sewell's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</si>
</sst>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_([$$-409]* #,##0.00_);_([$$-409]* \(#,##0.00\);_([$$-409]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FFFF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1"/>
      <color indexed="9"/>
      <name val="Calibri"/>
      <family val="2"/>
    </font>
    <font>
      <b/>
      <sz val="13"/>
      <color indexed="56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rgb="FFEAF1DD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4" tint="0.79998168889431442"/>
        <bgColor rgb="FFEAF1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FFFF00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rgb="FFD8D8D8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56">
    <xf numFmtId="0" fontId="0" fillId="0" borderId="0"/>
    <xf numFmtId="0" fontId="9" fillId="0" borderId="1"/>
    <xf numFmtId="0" fontId="9" fillId="0" borderId="1"/>
    <xf numFmtId="0" fontId="14" fillId="21" borderId="1" applyNumberFormat="0" applyBorder="0" applyAlignment="0" applyProtection="0"/>
    <xf numFmtId="0" fontId="14" fillId="22" borderId="1" applyNumberFormat="0" applyBorder="0" applyAlignment="0" applyProtection="0"/>
    <xf numFmtId="0" fontId="17" fillId="23" borderId="25" applyNumberFormat="0" applyAlignment="0" applyProtection="0"/>
    <xf numFmtId="0" fontId="14" fillId="24" borderId="1" applyNumberFormat="0" applyBorder="0" applyAlignment="0" applyProtection="0"/>
    <xf numFmtId="0" fontId="14" fillId="25" borderId="1" applyNumberFormat="0" applyBorder="0" applyAlignment="0" applyProtection="0"/>
    <xf numFmtId="0" fontId="14" fillId="26" borderId="1" applyNumberFormat="0" applyBorder="0" applyAlignment="0" applyProtection="0"/>
    <xf numFmtId="0" fontId="9" fillId="0" borderId="1"/>
    <xf numFmtId="0" fontId="12" fillId="27" borderId="1" applyNumberFormat="0" applyBorder="0" applyAlignment="0" applyProtection="0"/>
    <xf numFmtId="0" fontId="14" fillId="28" borderId="1" applyNumberFormat="0" applyBorder="0" applyAlignment="0" applyProtection="0"/>
    <xf numFmtId="0" fontId="14" fillId="0" borderId="1"/>
    <xf numFmtId="0" fontId="12" fillId="29" borderId="1" applyNumberFormat="0" applyBorder="0" applyAlignment="0" applyProtection="0"/>
    <xf numFmtId="0" fontId="14" fillId="30" borderId="1" applyNumberFormat="0" applyBorder="0" applyAlignment="0" applyProtection="0"/>
    <xf numFmtId="0" fontId="20" fillId="0" borderId="1" applyNumberFormat="0" applyFill="0" applyBorder="0" applyAlignment="0" applyProtection="0"/>
    <xf numFmtId="0" fontId="14" fillId="29" borderId="1" applyNumberFormat="0" applyBorder="0" applyAlignment="0" applyProtection="0"/>
    <xf numFmtId="0" fontId="21" fillId="0" borderId="1" applyNumberFormat="0" applyFill="0" applyBorder="0" applyAlignment="0" applyProtection="0"/>
    <xf numFmtId="0" fontId="14" fillId="31" borderId="1" applyNumberFormat="0" applyBorder="0" applyAlignment="0" applyProtection="0"/>
    <xf numFmtId="0" fontId="14" fillId="26" borderId="1" applyNumberFormat="0" applyBorder="0" applyAlignment="0" applyProtection="0"/>
    <xf numFmtId="0" fontId="14" fillId="22" borderId="1" applyNumberFormat="0" applyBorder="0" applyAlignment="0" applyProtection="0"/>
    <xf numFmtId="0" fontId="14" fillId="32" borderId="1" applyNumberFormat="0" applyBorder="0" applyAlignment="0" applyProtection="0"/>
    <xf numFmtId="0" fontId="23" fillId="23" borderId="26" applyNumberFormat="0" applyAlignment="0" applyProtection="0"/>
    <xf numFmtId="0" fontId="13" fillId="21" borderId="1" applyNumberFormat="0" applyBorder="0" applyAlignment="0" applyProtection="0"/>
    <xf numFmtId="0" fontId="12" fillId="31" borderId="1" applyNumberFormat="0" applyBorder="0" applyAlignment="0" applyProtection="0"/>
    <xf numFmtId="0" fontId="12" fillId="33" borderId="1" applyNumberFormat="0" applyBorder="0" applyAlignment="0" applyProtection="0"/>
    <xf numFmtId="0" fontId="12" fillId="34" borderId="1" applyNumberFormat="0" applyBorder="0" applyAlignment="0" applyProtection="0"/>
    <xf numFmtId="0" fontId="12" fillId="35" borderId="1" applyNumberFormat="0" applyBorder="0" applyAlignment="0" applyProtection="0"/>
    <xf numFmtId="0" fontId="12" fillId="36" borderId="1" applyNumberFormat="0" applyBorder="0" applyAlignment="0" applyProtection="0"/>
    <xf numFmtId="0" fontId="12" fillId="37" borderId="1" applyNumberFormat="0" applyBorder="0" applyAlignment="0" applyProtection="0"/>
    <xf numFmtId="0" fontId="12" fillId="38" borderId="1" applyNumberFormat="0" applyBorder="0" applyAlignment="0" applyProtection="0"/>
    <xf numFmtId="0" fontId="12" fillId="33" borderId="1" applyNumberFormat="0" applyBorder="0" applyAlignment="0" applyProtection="0"/>
    <xf numFmtId="0" fontId="12" fillId="34" borderId="1" applyNumberFormat="0" applyBorder="0" applyAlignment="0" applyProtection="0"/>
    <xf numFmtId="0" fontId="12" fillId="39" borderId="1" applyNumberFormat="0" applyBorder="0" applyAlignment="0" applyProtection="0"/>
    <xf numFmtId="0" fontId="11" fillId="25" borderId="1" applyNumberFormat="0" applyBorder="0" applyAlignment="0" applyProtection="0"/>
    <xf numFmtId="0" fontId="9" fillId="40" borderId="27" applyNumberFormat="0" applyAlignment="0" applyProtection="0"/>
    <xf numFmtId="0" fontId="26" fillId="0" borderId="28" applyNumberFormat="0" applyFill="0" applyAlignment="0" applyProtection="0"/>
    <xf numFmtId="0" fontId="25" fillId="41" borderId="29" applyNumberFormat="0" applyAlignment="0" applyProtection="0"/>
    <xf numFmtId="0" fontId="10" fillId="0" borderId="1" applyNumberFormat="0" applyFill="0" applyBorder="0" applyAlignment="0" applyProtection="0"/>
    <xf numFmtId="0" fontId="24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1" applyNumberFormat="0" applyFill="0" applyBorder="0" applyAlignment="0" applyProtection="0"/>
    <xf numFmtId="0" fontId="19" fillId="30" borderId="25" applyNumberFormat="0" applyAlignment="0" applyProtection="0"/>
    <xf numFmtId="0" fontId="16" fillId="0" borderId="32" applyNumberFormat="0" applyFill="0" applyAlignment="0" applyProtection="0"/>
    <xf numFmtId="0" fontId="18" fillId="42" borderId="1" applyNumberFormat="0" applyBorder="0" applyAlignment="0" applyProtection="0"/>
    <xf numFmtId="0" fontId="9" fillId="0" borderId="1"/>
    <xf numFmtId="0" fontId="15" fillId="0" borderId="33" applyNumberFormat="0" applyFill="0" applyAlignment="0" applyProtection="0"/>
    <xf numFmtId="0" fontId="9" fillId="40" borderId="27" applyNumberFormat="0" applyFont="0" applyAlignment="0" applyProtection="0"/>
    <xf numFmtId="0" fontId="12" fillId="45" borderId="1" applyNumberFormat="0" applyBorder="0" applyAlignment="0" applyProtection="0"/>
    <xf numFmtId="0" fontId="12" fillId="45" borderId="1" applyNumberFormat="0" applyBorder="0" applyAlignment="0" applyProtection="0"/>
    <xf numFmtId="0" fontId="2" fillId="0" borderId="1"/>
    <xf numFmtId="0" fontId="9" fillId="0" borderId="1"/>
    <xf numFmtId="0" fontId="12" fillId="45" borderId="1" applyNumberFormat="0" applyBorder="0" applyAlignment="0" applyProtection="0"/>
    <xf numFmtId="0" fontId="12" fillId="45" borderId="1" applyNumberFormat="0" applyBorder="0" applyAlignment="0" applyProtection="0"/>
    <xf numFmtId="0" fontId="9" fillId="40" borderId="27" applyNumberFormat="0" applyFont="0" applyAlignment="0" applyProtection="0"/>
    <xf numFmtId="0" fontId="1" fillId="0" borderId="1"/>
  </cellStyleXfs>
  <cellXfs count="255">
    <xf numFmtId="0" fontId="0" fillId="0" borderId="0" xfId="0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164" fontId="0" fillId="0" borderId="2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6" fillId="6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7" fillId="0" borderId="2" xfId="0" applyFont="1" applyBorder="1"/>
    <xf numFmtId="1" fontId="7" fillId="0" borderId="2" xfId="0" applyNumberFormat="1" applyFont="1" applyBorder="1" applyAlignment="1">
      <alignment horizontal="center"/>
    </xf>
    <xf numFmtId="0" fontId="7" fillId="7" borderId="2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44" fontId="7" fillId="0" borderId="2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1" fontId="7" fillId="3" borderId="2" xfId="0" applyNumberFormat="1" applyFont="1" applyFill="1" applyBorder="1" applyAlignment="1">
      <alignment horizontal="center"/>
    </xf>
    <xf numFmtId="0" fontId="7" fillId="10" borderId="2" xfId="0" applyFont="1" applyFill="1" applyBorder="1" applyAlignment="1">
      <alignment horizontal="right"/>
    </xf>
    <xf numFmtId="0" fontId="7" fillId="0" borderId="3" xfId="0" applyFont="1" applyBorder="1" applyAlignment="1">
      <alignment horizontal="center"/>
    </xf>
    <xf numFmtId="164" fontId="7" fillId="9" borderId="2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7" fillId="11" borderId="2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/>
    </xf>
    <xf numFmtId="164" fontId="7" fillId="9" borderId="3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7" fillId="18" borderId="14" xfId="0" applyFont="1" applyFill="1" applyBorder="1" applyAlignment="1">
      <alignment horizontal="right"/>
    </xf>
    <xf numFmtId="164" fontId="0" fillId="18" borderId="1" xfId="0" applyNumberFormat="1" applyFill="1" applyBorder="1"/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right"/>
    </xf>
    <xf numFmtId="44" fontId="7" fillId="0" borderId="17" xfId="0" applyNumberFormat="1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7" fillId="18" borderId="11" xfId="0" applyFont="1" applyFill="1" applyBorder="1" applyAlignment="1">
      <alignment horizontal="right"/>
    </xf>
    <xf numFmtId="164" fontId="7" fillId="20" borderId="12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5" fillId="5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21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10" borderId="7" xfId="0" applyFont="1" applyFill="1" applyBorder="1" applyAlignment="1">
      <alignment horizontal="right"/>
    </xf>
    <xf numFmtId="165" fontId="7" fillId="3" borderId="7" xfId="0" applyNumberFormat="1" applyFont="1" applyFill="1" applyBorder="1" applyAlignment="1">
      <alignment horizontal="right"/>
    </xf>
    <xf numFmtId="165" fontId="7" fillId="0" borderId="7" xfId="0" applyNumberFormat="1" applyFont="1" applyBorder="1" applyAlignment="1"/>
    <xf numFmtId="0" fontId="3" fillId="0" borderId="1" xfId="0" applyFont="1" applyFill="1" applyBorder="1" applyAlignment="1">
      <alignment horizontal="center"/>
    </xf>
    <xf numFmtId="1" fontId="0" fillId="0" borderId="0" xfId="0" applyNumberFormat="1"/>
    <xf numFmtId="164" fontId="0" fillId="0" borderId="0" xfId="0" applyNumberFormat="1"/>
    <xf numFmtId="1" fontId="7" fillId="10" borderId="2" xfId="0" applyNumberFormat="1" applyFont="1" applyFill="1" applyBorder="1" applyAlignment="1">
      <alignment horizontal="right"/>
    </xf>
    <xf numFmtId="0" fontId="7" fillId="44" borderId="10" xfId="0" applyFont="1" applyFill="1" applyBorder="1" applyAlignment="1">
      <alignment horizontal="center"/>
    </xf>
    <xf numFmtId="0" fontId="7" fillId="12" borderId="7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left"/>
    </xf>
    <xf numFmtId="0" fontId="0" fillId="0" borderId="0" xfId="0"/>
    <xf numFmtId="0" fontId="7" fillId="0" borderId="36" xfId="0" applyFont="1" applyFill="1" applyBorder="1"/>
    <xf numFmtId="164" fontId="7" fillId="18" borderId="36" xfId="0" applyNumberFormat="1" applyFont="1" applyFill="1" applyBorder="1" applyAlignment="1">
      <alignment horizontal="right"/>
    </xf>
    <xf numFmtId="0" fontId="7" fillId="18" borderId="36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1" fontId="7" fillId="12" borderId="36" xfId="0" applyNumberFormat="1" applyFont="1" applyFill="1" applyBorder="1" applyAlignment="1">
      <alignment horizontal="center"/>
    </xf>
    <xf numFmtId="0" fontId="7" fillId="12" borderId="36" xfId="0" applyFont="1" applyFill="1" applyBorder="1" applyAlignment="1">
      <alignment horizontal="center"/>
    </xf>
    <xf numFmtId="1" fontId="7" fillId="18" borderId="36" xfId="0" applyNumberFormat="1" applyFont="1" applyFill="1" applyBorder="1" applyAlignment="1">
      <alignment horizontal="center"/>
    </xf>
    <xf numFmtId="1" fontId="7" fillId="0" borderId="36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1" fontId="0" fillId="0" borderId="7" xfId="0" applyNumberFormat="1" applyFont="1" applyBorder="1" applyAlignment="1">
      <alignment horizontal="center" vertical="center"/>
    </xf>
    <xf numFmtId="0" fontId="7" fillId="0" borderId="1" xfId="0" applyFont="1" applyFill="1" applyBorder="1"/>
    <xf numFmtId="0" fontId="7" fillId="0" borderId="7" xfId="0" applyFont="1" applyFill="1" applyBorder="1"/>
    <xf numFmtId="164" fontId="7" fillId="18" borderId="7" xfId="0" applyNumberFormat="1" applyFont="1" applyFill="1" applyBorder="1" applyAlignment="1">
      <alignment horizontal="right"/>
    </xf>
    <xf numFmtId="0" fontId="7" fillId="18" borderId="7" xfId="0" applyFont="1" applyFill="1" applyBorder="1" applyAlignment="1">
      <alignment horizontal="center"/>
    </xf>
    <xf numFmtId="1" fontId="7" fillId="12" borderId="7" xfId="0" applyNumberFormat="1" applyFont="1" applyFill="1" applyBorder="1" applyAlignment="1">
      <alignment horizontal="center"/>
    </xf>
    <xf numFmtId="1" fontId="7" fillId="18" borderId="7" xfId="0" applyNumberFormat="1" applyFont="1" applyFill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0" fillId="0" borderId="1" xfId="0" applyBorder="1"/>
    <xf numFmtId="0" fontId="7" fillId="0" borderId="44" xfId="0" applyFont="1" applyBorder="1" applyAlignment="1">
      <alignment horizontal="right" vertic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1" fontId="6" fillId="8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1" fontId="7" fillId="14" borderId="7" xfId="0" applyNumberFormat="1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1" fontId="7" fillId="17" borderId="7" xfId="0" applyNumberFormat="1" applyFont="1" applyFill="1" applyBorder="1" applyAlignment="1">
      <alignment horizontal="center"/>
    </xf>
    <xf numFmtId="1" fontId="7" fillId="15" borderId="7" xfId="0" applyNumberFormat="1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1" fontId="7" fillId="19" borderId="7" xfId="0" applyNumberFormat="1" applyFont="1" applyFill="1" applyBorder="1" applyAlignment="1">
      <alignment horizontal="center"/>
    </xf>
    <xf numFmtId="0" fontId="7" fillId="0" borderId="35" xfId="0" applyFont="1" applyFill="1" applyBorder="1"/>
    <xf numFmtId="0" fontId="7" fillId="0" borderId="35" xfId="0" applyFont="1" applyFill="1" applyBorder="1" applyAlignment="1">
      <alignment horizontal="center"/>
    </xf>
    <xf numFmtId="1" fontId="7" fillId="14" borderId="35" xfId="0" applyNumberFormat="1" applyFont="1" applyFill="1" applyBorder="1" applyAlignment="1">
      <alignment horizontal="center"/>
    </xf>
    <xf numFmtId="0" fontId="7" fillId="14" borderId="35" xfId="0" applyFont="1" applyFill="1" applyBorder="1" applyAlignment="1">
      <alignment horizontal="center"/>
    </xf>
    <xf numFmtId="1" fontId="7" fillId="17" borderId="35" xfId="0" applyNumberFormat="1" applyFont="1" applyFill="1" applyBorder="1" applyAlignment="1">
      <alignment horizontal="center"/>
    </xf>
    <xf numFmtId="1" fontId="7" fillId="0" borderId="35" xfId="0" applyNumberFormat="1" applyFont="1" applyBorder="1" applyAlignment="1">
      <alignment horizontal="center"/>
    </xf>
    <xf numFmtId="0" fontId="7" fillId="0" borderId="36" xfId="0" applyFont="1" applyFill="1" applyBorder="1" applyAlignment="1">
      <alignment horizontal="left"/>
    </xf>
    <xf numFmtId="1" fontId="7" fillId="14" borderId="36" xfId="0" applyNumberFormat="1" applyFont="1" applyFill="1" applyBorder="1" applyAlignment="1">
      <alignment horizontal="center"/>
    </xf>
    <xf numFmtId="0" fontId="7" fillId="14" borderId="36" xfId="0" applyFont="1" applyFill="1" applyBorder="1" applyAlignment="1">
      <alignment horizontal="center"/>
    </xf>
    <xf numFmtId="1" fontId="7" fillId="17" borderId="36" xfId="0" applyNumberFormat="1" applyFont="1" applyFill="1" applyBorder="1" applyAlignment="1">
      <alignment horizontal="center"/>
    </xf>
    <xf numFmtId="1" fontId="7" fillId="12" borderId="35" xfId="0" applyNumberFormat="1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1" fontId="7" fillId="18" borderId="35" xfId="0" applyNumberFormat="1" applyFont="1" applyFill="1" applyBorder="1" applyAlignment="1">
      <alignment horizontal="center"/>
    </xf>
    <xf numFmtId="1" fontId="7" fillId="15" borderId="35" xfId="0" applyNumberFormat="1" applyFont="1" applyFill="1" applyBorder="1" applyAlignment="1">
      <alignment horizontal="center"/>
    </xf>
    <xf numFmtId="0" fontId="7" fillId="15" borderId="35" xfId="0" applyFont="1" applyFill="1" applyBorder="1" applyAlignment="1">
      <alignment horizontal="center"/>
    </xf>
    <xf numFmtId="1" fontId="7" fillId="19" borderId="35" xfId="0" applyNumberFormat="1" applyFont="1" applyFill="1" applyBorder="1" applyAlignment="1">
      <alignment horizontal="center"/>
    </xf>
    <xf numFmtId="1" fontId="7" fillId="15" borderId="36" xfId="0" applyNumberFormat="1" applyFont="1" applyFill="1" applyBorder="1" applyAlignment="1">
      <alignment horizontal="center"/>
    </xf>
    <xf numFmtId="0" fontId="7" fillId="15" borderId="36" xfId="0" applyFont="1" applyFill="1" applyBorder="1" applyAlignment="1">
      <alignment horizontal="center"/>
    </xf>
    <xf numFmtId="1" fontId="7" fillId="19" borderId="36" xfId="0" applyNumberFormat="1" applyFont="1" applyFill="1" applyBorder="1" applyAlignment="1">
      <alignment horizontal="center"/>
    </xf>
    <xf numFmtId="0" fontId="0" fillId="0" borderId="0" xfId="0"/>
    <xf numFmtId="0" fontId="7" fillId="0" borderId="3" xfId="0" applyFont="1" applyBorder="1" applyAlignment="1">
      <alignment horizontal="center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164" fontId="7" fillId="18" borderId="35" xfId="0" applyNumberFormat="1" applyFont="1" applyFill="1" applyBorder="1" applyAlignment="1">
      <alignment horizontal="right"/>
    </xf>
    <xf numFmtId="0" fontId="7" fillId="18" borderId="35" xfId="0" applyFont="1" applyFill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0" fillId="0" borderId="0" xfId="0"/>
    <xf numFmtId="0" fontId="0" fillId="0" borderId="0" xfId="0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45" xfId="2" applyFont="1" applyFill="1" applyBorder="1"/>
    <xf numFmtId="0" fontId="6" fillId="47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right"/>
    </xf>
    <xf numFmtId="0" fontId="9" fillId="0" borderId="41" xfId="2" applyFont="1" applyFill="1" applyBorder="1"/>
    <xf numFmtId="0" fontId="9" fillId="0" borderId="42" xfId="2" applyFont="1" applyFill="1" applyBorder="1"/>
    <xf numFmtId="0" fontId="9" fillId="0" borderId="43" xfId="2" applyFont="1" applyFill="1" applyBorder="1"/>
    <xf numFmtId="0" fontId="9" fillId="0" borderId="41" xfId="2" applyFill="1" applyBorder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44" xfId="0" applyFont="1" applyFill="1" applyBorder="1" applyAlignment="1">
      <alignment horizontal="center"/>
    </xf>
    <xf numFmtId="164" fontId="9" fillId="0" borderId="7" xfId="9" applyNumberFormat="1" applyFont="1" applyFill="1" applyBorder="1" applyAlignment="1"/>
    <xf numFmtId="0" fontId="7" fillId="0" borderId="34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6" fillId="0" borderId="7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left"/>
    </xf>
    <xf numFmtId="0" fontId="0" fillId="0" borderId="0" xfId="0" applyFill="1"/>
    <xf numFmtId="0" fontId="7" fillId="3" borderId="3" xfId="0" applyFont="1" applyFill="1" applyBorder="1" applyAlignment="1">
      <alignment horizontal="center"/>
    </xf>
    <xf numFmtId="164" fontId="7" fillId="9" borderId="38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1" fontId="7" fillId="3" borderId="7" xfId="0" applyNumberFormat="1" applyFont="1" applyFill="1" applyBorder="1" applyAlignment="1">
      <alignment horizontal="center"/>
    </xf>
    <xf numFmtId="164" fontId="7" fillId="9" borderId="7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" fontId="7" fillId="14" borderId="46" xfId="0" applyNumberFormat="1" applyFont="1" applyFill="1" applyBorder="1" applyAlignment="1">
      <alignment horizontal="center"/>
    </xf>
    <xf numFmtId="0" fontId="7" fillId="14" borderId="46" xfId="0" applyFont="1" applyFill="1" applyBorder="1" applyAlignment="1">
      <alignment horizontal="center"/>
    </xf>
    <xf numFmtId="1" fontId="7" fillId="17" borderId="46" xfId="0" applyNumberFormat="1" applyFont="1" applyFill="1" applyBorder="1" applyAlignment="1">
      <alignment horizontal="center"/>
    </xf>
    <xf numFmtId="1" fontId="7" fillId="0" borderId="46" xfId="0" applyNumberFormat="1" applyFont="1" applyBorder="1" applyAlignment="1">
      <alignment horizontal="center"/>
    </xf>
    <xf numFmtId="0" fontId="7" fillId="0" borderId="46" xfId="0" applyFont="1" applyFill="1" applyBorder="1"/>
    <xf numFmtId="0" fontId="6" fillId="0" borderId="46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37" xfId="2" applyFont="1" applyFill="1" applyBorder="1"/>
    <xf numFmtId="164" fontId="7" fillId="9" borderId="6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" fontId="6" fillId="48" borderId="47" xfId="0" applyNumberFormat="1" applyFont="1" applyFill="1" applyBorder="1" applyAlignment="1">
      <alignment horizontal="center"/>
    </xf>
    <xf numFmtId="0" fontId="6" fillId="48" borderId="47" xfId="0" applyFont="1" applyFill="1" applyBorder="1" applyAlignment="1">
      <alignment horizontal="center"/>
    </xf>
    <xf numFmtId="1" fontId="7" fillId="15" borderId="48" xfId="0" applyNumberFormat="1" applyFont="1" applyFill="1" applyBorder="1" applyAlignment="1">
      <alignment horizontal="center"/>
    </xf>
    <xf numFmtId="0" fontId="7" fillId="0" borderId="49" xfId="0" applyFont="1" applyBorder="1" applyAlignment="1">
      <alignment horizontal="right" vertical="center"/>
    </xf>
    <xf numFmtId="0" fontId="7" fillId="0" borderId="50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44" fontId="7" fillId="0" borderId="34" xfId="0" applyNumberFormat="1" applyFont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44" fontId="7" fillId="0" borderId="7" xfId="0" applyNumberFormat="1" applyFont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1" fontId="0" fillId="0" borderId="7" xfId="0" applyNumberFormat="1" applyBorder="1" applyAlignment="1">
      <alignment horizontal="center" vertical="center"/>
    </xf>
    <xf numFmtId="164" fontId="9" fillId="0" borderId="7" xfId="9" applyNumberFormat="1" applyFont="1" applyFill="1" applyBorder="1" applyAlignment="1">
      <alignment horizontal="center"/>
    </xf>
    <xf numFmtId="0" fontId="0" fillId="0" borderId="0" xfId="0"/>
    <xf numFmtId="0" fontId="7" fillId="0" borderId="2" xfId="0" applyFont="1" applyBorder="1" applyAlignment="1">
      <alignment horizontal="center"/>
    </xf>
    <xf numFmtId="0" fontId="9" fillId="0" borderId="1" xfId="2" applyFont="1" applyFill="1" applyBorder="1"/>
    <xf numFmtId="1" fontId="7" fillId="0" borderId="6" xfId="0" applyNumberFormat="1" applyFont="1" applyBorder="1" applyAlignment="1">
      <alignment horizontal="center"/>
    </xf>
    <xf numFmtId="0" fontId="9" fillId="0" borderId="7" xfId="2" applyFont="1" applyFill="1" applyBorder="1"/>
    <xf numFmtId="0" fontId="7" fillId="0" borderId="46" xfId="0" applyFont="1" applyFill="1" applyBorder="1" applyAlignment="1">
      <alignment horizontal="left"/>
    </xf>
    <xf numFmtId="164" fontId="7" fillId="18" borderId="46" xfId="0" applyNumberFormat="1" applyFont="1" applyFill="1" applyBorder="1" applyAlignment="1">
      <alignment horizontal="right"/>
    </xf>
    <xf numFmtId="0" fontId="7" fillId="18" borderId="46" xfId="0" applyFont="1" applyFill="1" applyBorder="1" applyAlignment="1">
      <alignment horizontal="center"/>
    </xf>
    <xf numFmtId="0" fontId="0" fillId="0" borderId="0" xfId="0"/>
    <xf numFmtId="0" fontId="7" fillId="0" borderId="2" xfId="0" applyFont="1" applyBorder="1" applyAlignment="1">
      <alignment horizontal="center"/>
    </xf>
    <xf numFmtId="0" fontId="0" fillId="0" borderId="0" xfId="0"/>
    <xf numFmtId="0" fontId="7" fillId="0" borderId="2" xfId="0" applyFont="1" applyBorder="1" applyAlignment="1">
      <alignment horizontal="center"/>
    </xf>
    <xf numFmtId="0" fontId="0" fillId="0" borderId="0" xfId="0"/>
    <xf numFmtId="0" fontId="5" fillId="46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0" borderId="0" xfId="0"/>
    <xf numFmtId="0" fontId="5" fillId="2" borderId="19" xfId="0" applyFont="1" applyFill="1" applyBorder="1" applyAlignment="1">
      <alignment horizontal="center" vertical="center"/>
    </xf>
    <xf numFmtId="0" fontId="0" fillId="0" borderId="20" xfId="0" applyBorder="1"/>
    <xf numFmtId="49" fontId="5" fillId="2" borderId="22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0" fillId="0" borderId="10" xfId="0" applyBorder="1"/>
    <xf numFmtId="0" fontId="9" fillId="46" borderId="7" xfId="0" applyFont="1" applyFill="1" applyBorder="1" applyAlignment="1">
      <alignment horizontal="center"/>
    </xf>
    <xf numFmtId="0" fontId="9" fillId="46" borderId="39" xfId="0" applyFont="1" applyFill="1" applyBorder="1" applyAlignment="1">
      <alignment horizontal="center"/>
    </xf>
    <xf numFmtId="0" fontId="0" fillId="46" borderId="40" xfId="0" applyFill="1" applyBorder="1" applyAlignment="1">
      <alignment horizontal="center"/>
    </xf>
    <xf numFmtId="0" fontId="0" fillId="46" borderId="9" xfId="0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" xfId="0" applyBorder="1"/>
    <xf numFmtId="0" fontId="6" fillId="9" borderId="34" xfId="0" applyFont="1" applyFill="1" applyBorder="1" applyAlignment="1">
      <alignment horizontal="center" textRotation="90"/>
    </xf>
    <xf numFmtId="0" fontId="6" fillId="9" borderId="35" xfId="0" applyFont="1" applyFill="1" applyBorder="1" applyAlignment="1">
      <alignment horizontal="center" textRotation="90"/>
    </xf>
    <xf numFmtId="0" fontId="6" fillId="16" borderId="34" xfId="0" applyFont="1" applyFill="1" applyBorder="1" applyAlignment="1">
      <alignment horizontal="center" textRotation="90"/>
    </xf>
    <xf numFmtId="0" fontId="6" fillId="16" borderId="35" xfId="0" applyFont="1" applyFill="1" applyBorder="1" applyAlignment="1">
      <alignment horizontal="center" textRotation="90"/>
    </xf>
    <xf numFmtId="0" fontId="9" fillId="46" borderId="37" xfId="0" applyFont="1" applyFill="1" applyBorder="1" applyAlignment="1">
      <alignment horizontal="center"/>
    </xf>
    <xf numFmtId="0" fontId="0" fillId="46" borderId="20" xfId="0" applyFill="1" applyBorder="1" applyAlignment="1">
      <alignment horizontal="center"/>
    </xf>
    <xf numFmtId="0" fontId="0" fillId="46" borderId="10" xfId="0" applyFill="1" applyBorder="1" applyAlignment="1">
      <alignment horizontal="center"/>
    </xf>
    <xf numFmtId="0" fontId="6" fillId="43" borderId="8" xfId="1" applyFont="1" applyFill="1" applyBorder="1" applyAlignment="1">
      <alignment horizontal="center" textRotation="90"/>
    </xf>
    <xf numFmtId="0" fontId="6" fillId="43" borderId="9" xfId="1" applyFont="1" applyFill="1" applyBorder="1" applyAlignment="1">
      <alignment horizontal="center" textRotation="90"/>
    </xf>
    <xf numFmtId="0" fontId="7" fillId="0" borderId="7" xfId="0" applyFont="1" applyBorder="1" applyAlignment="1">
      <alignment horizontal="center"/>
    </xf>
    <xf numFmtId="0" fontId="0" fillId="0" borderId="7" xfId="0" applyBorder="1"/>
    <xf numFmtId="0" fontId="7" fillId="0" borderId="6" xfId="0" applyFont="1" applyBorder="1" applyAlignment="1">
      <alignment horizontal="center"/>
    </xf>
  </cellXfs>
  <cellStyles count="56">
    <cellStyle name="20% - Accent1 2" xfId="6" xr:uid="{00000000-0005-0000-0000-000000000000}"/>
    <cellStyle name="20% - Accent2 2" xfId="7" xr:uid="{00000000-0005-0000-0000-000001000000}"/>
    <cellStyle name="20% - Accent3 2" xfId="3" xr:uid="{00000000-0005-0000-0000-000002000000}"/>
    <cellStyle name="20% - Accent4 2" xfId="8" xr:uid="{00000000-0005-0000-0000-000003000000}"/>
    <cellStyle name="20% - Accent5 2" xfId="11" xr:uid="{00000000-0005-0000-0000-000004000000}"/>
    <cellStyle name="20% - Accent6 2" xfId="14" xr:uid="{00000000-0005-0000-0000-000005000000}"/>
    <cellStyle name="40% - Accent1 2" xfId="4" xr:uid="{00000000-0005-0000-0000-000006000000}"/>
    <cellStyle name="40% - Accent2 2" xfId="16" xr:uid="{00000000-0005-0000-0000-000007000000}"/>
    <cellStyle name="40% - Accent3 2" xfId="18" xr:uid="{00000000-0005-0000-0000-000008000000}"/>
    <cellStyle name="40% - Accent4 2" xfId="1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10" xr:uid="{00000000-0005-0000-0000-00000C000000}"/>
    <cellStyle name="60% - Accent2 2" xfId="13" xr:uid="{00000000-0005-0000-0000-00000D000000}"/>
    <cellStyle name="60% - Accent3 2" xfId="24" xr:uid="{00000000-0005-0000-0000-00000E000000}"/>
    <cellStyle name="60% - Accent4 2" xfId="25" xr:uid="{00000000-0005-0000-0000-00000F000000}"/>
    <cellStyle name="60% - Accent4 2 2" xfId="52" xr:uid="{00000000-0005-0000-0000-000010000000}"/>
    <cellStyle name="60% - Accent4 3" xfId="49" xr:uid="{00000000-0005-0000-0000-000011000000}"/>
    <cellStyle name="60% - Accent5 2" xfId="26" xr:uid="{00000000-0005-0000-0000-000012000000}"/>
    <cellStyle name="60% - Accent6 2" xfId="27" xr:uid="{00000000-0005-0000-0000-000013000000}"/>
    <cellStyle name="Accent1 2" xfId="28" xr:uid="{00000000-0005-0000-0000-000014000000}"/>
    <cellStyle name="Accent2 2" xfId="29" xr:uid="{00000000-0005-0000-0000-000015000000}"/>
    <cellStyle name="Accent3 2" xfId="30" xr:uid="{00000000-0005-0000-0000-000016000000}"/>
    <cellStyle name="Accent4 2" xfId="31" xr:uid="{00000000-0005-0000-0000-000017000000}"/>
    <cellStyle name="Accent4 2 2" xfId="53" xr:uid="{00000000-0005-0000-0000-000018000000}"/>
    <cellStyle name="Accent4 3" xfId="48" xr:uid="{00000000-0005-0000-0000-000019000000}"/>
    <cellStyle name="Accent5 2" xfId="32" xr:uid="{00000000-0005-0000-0000-00001A000000}"/>
    <cellStyle name="Accent6 2" xfId="33" xr:uid="{00000000-0005-0000-0000-00001B000000}"/>
    <cellStyle name="Bad 2" xfId="34" xr:uid="{00000000-0005-0000-0000-00001C000000}"/>
    <cellStyle name="Calculation 2" xfId="5" xr:uid="{00000000-0005-0000-0000-00001D000000}"/>
    <cellStyle name="Check Cell 2" xfId="37" xr:uid="{00000000-0005-0000-0000-00001E000000}"/>
    <cellStyle name="Explanatory Text 2" xfId="38" xr:uid="{00000000-0005-0000-0000-00001F000000}"/>
    <cellStyle name="Good 2" xfId="23" xr:uid="{00000000-0005-0000-0000-000020000000}"/>
    <cellStyle name="Heading 1 2" xfId="39" xr:uid="{00000000-0005-0000-0000-000021000000}"/>
    <cellStyle name="Heading 2 2" xfId="36" xr:uid="{00000000-0005-0000-0000-000022000000}"/>
    <cellStyle name="Heading 3 2" xfId="40" xr:uid="{00000000-0005-0000-0000-000023000000}"/>
    <cellStyle name="Heading 4 2" xfId="41" xr:uid="{00000000-0005-0000-0000-000024000000}"/>
    <cellStyle name="Input 2" xfId="42" xr:uid="{00000000-0005-0000-0000-000025000000}"/>
    <cellStyle name="Linked Cell 2" xfId="43" xr:uid="{00000000-0005-0000-0000-000026000000}"/>
    <cellStyle name="Neutral 2" xfId="44" xr:uid="{00000000-0005-0000-0000-000027000000}"/>
    <cellStyle name="Normal" xfId="0" builtinId="0"/>
    <cellStyle name="Normal 2" xfId="9" xr:uid="{00000000-0005-0000-0000-000029000000}"/>
    <cellStyle name="Normal 2 2" xfId="45" xr:uid="{00000000-0005-0000-0000-00002A000000}"/>
    <cellStyle name="Normal 3" xfId="12" xr:uid="{00000000-0005-0000-0000-00002B000000}"/>
    <cellStyle name="Normal 3 2" xfId="51" xr:uid="{00000000-0005-0000-0000-00002C000000}"/>
    <cellStyle name="Normal 4" xfId="2" xr:uid="{00000000-0005-0000-0000-00002D000000}"/>
    <cellStyle name="Normal 5" xfId="50" xr:uid="{00000000-0005-0000-0000-00002E000000}"/>
    <cellStyle name="Normal 6" xfId="55" xr:uid="{00000000-0005-0000-0000-00002F000000}"/>
    <cellStyle name="Normal_2012 Pairings" xfId="1" xr:uid="{00000000-0005-0000-0000-000030000000}"/>
    <cellStyle name="Note 2" xfId="35" xr:uid="{00000000-0005-0000-0000-000031000000}"/>
    <cellStyle name="Note 2 2" xfId="54" xr:uid="{00000000-0005-0000-0000-000032000000}"/>
    <cellStyle name="Note 3" xfId="47" xr:uid="{00000000-0005-0000-0000-000033000000}"/>
    <cellStyle name="Output 2" xfId="22" xr:uid="{00000000-0005-0000-0000-000034000000}"/>
    <cellStyle name="Title 2" xfId="15" xr:uid="{00000000-0005-0000-0000-000035000000}"/>
    <cellStyle name="Total 2" xfId="46" xr:uid="{00000000-0005-0000-0000-000036000000}"/>
    <cellStyle name="Warning Text 2" xfId="17" xr:uid="{00000000-0005-0000-0000-000037000000}"/>
  </cellStyles>
  <dxfs count="156"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193517" y="1757608"/>
    <xdr:ext cx="209550" cy="57150"/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3517" y="1757608"/>
          <a:ext cx="209550" cy="57150"/>
        </a:xfrm>
        <a:prstGeom prst="rect">
          <a:avLst/>
        </a:prstGeom>
        <a:noFill/>
      </xdr:spPr>
    </xdr:pic>
    <xdr:clientData fLocksWithSheet="0"/>
  </xdr:absoluteAnchor>
  <xdr:absoluteAnchor>
    <xdr:pos x="10232796" y="3708957"/>
    <xdr:ext cx="209550" cy="57150"/>
    <xdr:pic>
      <xdr:nvPicPr>
        <xdr:cNvPr id="3" name="image00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32796" y="3708957"/>
          <a:ext cx="209550" cy="57150"/>
        </a:xfrm>
        <a:prstGeom prst="rect">
          <a:avLst/>
        </a:prstGeom>
        <a:noFill/>
      </xdr:spPr>
    </xdr:pic>
    <xdr:clientData fLocksWithSheet="0"/>
  </xdr:absoluteAnchor>
  <xdr:absoluteAnchor>
    <xdr:pos x="10222977" y="3878737"/>
    <xdr:ext cx="209550" cy="57150"/>
    <xdr:pic>
      <xdr:nvPicPr>
        <xdr:cNvPr id="4" name="image00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22977" y="3878737"/>
          <a:ext cx="209550" cy="57150"/>
        </a:xfrm>
        <a:prstGeom prst="rect">
          <a:avLst/>
        </a:prstGeom>
        <a:noFill/>
      </xdr:spPr>
    </xdr:pic>
    <xdr:clientData fLocksWithSheet="0"/>
  </xdr:absoluteAnchor>
  <xdr:absoluteAnchor>
    <xdr:pos x="10203337" y="2812625"/>
    <xdr:ext cx="209550" cy="57150"/>
    <xdr:pic>
      <xdr:nvPicPr>
        <xdr:cNvPr id="5" name="image00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03337" y="2812625"/>
          <a:ext cx="209550" cy="57150"/>
        </a:xfrm>
        <a:prstGeom prst="rect">
          <a:avLst/>
        </a:prstGeom>
        <a:noFill/>
      </xdr:spPr>
    </xdr:pic>
    <xdr:clientData fLocksWithSheet="0"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193517" y="1757608"/>
    <xdr:ext cx="209550" cy="57150"/>
    <xdr:pic>
      <xdr:nvPicPr>
        <xdr:cNvPr id="3" name="image00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3517" y="1757608"/>
          <a:ext cx="209550" cy="57150"/>
        </a:xfrm>
        <a:prstGeom prst="rect">
          <a:avLst/>
        </a:prstGeom>
        <a:noFill/>
      </xdr:spPr>
    </xdr:pic>
    <xdr:clientData fLocksWithSheet="0"/>
  </xdr:absoluteAnchor>
  <xdr:absoluteAnchor>
    <xdr:pos x="10213155" y="3699137"/>
    <xdr:ext cx="209550" cy="57150"/>
    <xdr:pic>
      <xdr:nvPicPr>
        <xdr:cNvPr id="5" name="image00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13155" y="3699137"/>
          <a:ext cx="209550" cy="57150"/>
        </a:xfrm>
        <a:prstGeom prst="rect">
          <a:avLst/>
        </a:prstGeom>
        <a:noFill/>
      </xdr:spPr>
    </xdr:pic>
    <xdr:clientData fLocksWithSheet="0"/>
  </xdr:absoluteAnchor>
  <xdr:absoluteAnchor>
    <xdr:pos x="10222977" y="3878737"/>
    <xdr:ext cx="209550" cy="57150"/>
    <xdr:pic>
      <xdr:nvPicPr>
        <xdr:cNvPr id="6" name="image00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22977" y="3878737"/>
          <a:ext cx="209550" cy="57150"/>
        </a:xfrm>
        <a:prstGeom prst="rect">
          <a:avLst/>
        </a:prstGeom>
        <a:noFill/>
      </xdr:spPr>
    </xdr:pic>
    <xdr:clientData fLocksWithSheet="0"/>
  </xdr:absoluteAnchor>
  <xdr:absoluteAnchor>
    <xdr:pos x="10203337" y="2812625"/>
    <xdr:ext cx="209550" cy="57150"/>
    <xdr:pic>
      <xdr:nvPicPr>
        <xdr:cNvPr id="7" name="image00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03337" y="2812625"/>
          <a:ext cx="209550" cy="57150"/>
        </a:xfrm>
        <a:prstGeom prst="rect">
          <a:avLst/>
        </a:prstGeom>
        <a:noFill/>
      </xdr:spPr>
    </xdr:pic>
    <xdr:clientData fLocksWithSheet="0"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"/>
  <sheetViews>
    <sheetView tabSelected="1" workbookViewId="0">
      <selection activeCell="B14" sqref="B14:E14"/>
    </sheetView>
  </sheetViews>
  <sheetFormatPr defaultColWidth="17.28515625" defaultRowHeight="15.75" customHeight="1" x14ac:dyDescent="0.2"/>
  <cols>
    <col min="1" max="1" width="4.7109375" customWidth="1"/>
    <col min="2" max="2" width="9" customWidth="1"/>
    <col min="3" max="3" width="4.85546875" customWidth="1"/>
    <col min="4" max="4" width="4.85546875" bestFit="1" customWidth="1"/>
    <col min="5" max="5" width="7" bestFit="1" customWidth="1"/>
    <col min="6" max="7" width="4.85546875" bestFit="1" customWidth="1"/>
    <col min="8" max="8" width="6.85546875" bestFit="1" customWidth="1"/>
    <col min="9" max="9" width="6.140625" customWidth="1"/>
    <col min="10" max="10" width="5.28515625" customWidth="1"/>
    <col min="11" max="11" width="8.140625" customWidth="1"/>
    <col min="12" max="13" width="4.85546875" bestFit="1" customWidth="1"/>
    <col min="14" max="14" width="4.5703125" bestFit="1" customWidth="1"/>
    <col min="15" max="15" width="5.7109375" customWidth="1"/>
    <col min="16" max="16" width="5.42578125" customWidth="1"/>
    <col min="17" max="17" width="6" customWidth="1"/>
    <col min="18" max="18" width="3.28515625" customWidth="1"/>
    <col min="19" max="19" width="6.5703125" customWidth="1"/>
    <col min="20" max="20" width="10" style="174" customWidth="1"/>
    <col min="21" max="22" width="6.140625" style="173" customWidth="1"/>
    <col min="23" max="23" width="5.28515625" style="173" customWidth="1"/>
    <col min="24" max="24" width="4.7109375" customWidth="1"/>
  </cols>
  <sheetData>
    <row r="1" spans="1:23" ht="21" customHeight="1" x14ac:dyDescent="0.2">
      <c r="A1" s="1"/>
      <c r="B1" s="1"/>
      <c r="C1" s="2"/>
      <c r="D1" s="229" t="s">
        <v>112</v>
      </c>
      <c r="E1" s="230"/>
      <c r="F1" s="230"/>
      <c r="G1" s="230"/>
      <c r="H1" s="230"/>
      <c r="I1" s="230"/>
      <c r="J1" s="230"/>
      <c r="K1" s="230"/>
      <c r="L1" s="230"/>
      <c r="M1" s="3"/>
      <c r="N1" s="3"/>
      <c r="O1" s="3"/>
      <c r="P1" s="3"/>
      <c r="Q1" s="1"/>
      <c r="R1" s="1"/>
      <c r="S1" s="4"/>
      <c r="T1" s="165">
        <v>120</v>
      </c>
      <c r="U1" s="166">
        <v>116</v>
      </c>
      <c r="V1" s="160">
        <v>69.400000000000006</v>
      </c>
      <c r="W1" s="160">
        <v>67.900000000000006</v>
      </c>
    </row>
    <row r="2" spans="1:23" ht="21" customHeight="1" x14ac:dyDescent="0.25">
      <c r="A2" s="1"/>
      <c r="B2" s="1"/>
      <c r="C2" s="2"/>
      <c r="D2" s="230"/>
      <c r="E2" s="230"/>
      <c r="F2" s="230"/>
      <c r="G2" s="230"/>
      <c r="H2" s="230"/>
      <c r="I2" s="230"/>
      <c r="J2" s="230"/>
      <c r="K2" s="230"/>
      <c r="L2" s="230"/>
      <c r="M2" s="3"/>
      <c r="N2" s="3"/>
      <c r="O2" s="3"/>
      <c r="P2" s="3"/>
      <c r="Q2" s="1"/>
      <c r="R2" s="1"/>
      <c r="S2" s="4"/>
      <c r="T2" s="167"/>
      <c r="U2" s="168" t="s">
        <v>2</v>
      </c>
      <c r="V2" s="168" t="s">
        <v>3</v>
      </c>
      <c r="W2" s="169" t="s">
        <v>3</v>
      </c>
    </row>
    <row r="3" spans="1:23" ht="21" customHeight="1" x14ac:dyDescent="0.2">
      <c r="A3" s="5" t="s">
        <v>117</v>
      </c>
      <c r="B3" s="231" t="s">
        <v>126</v>
      </c>
      <c r="C3" s="232"/>
      <c r="D3" s="232"/>
      <c r="E3" s="232"/>
      <c r="F3" s="233" t="s">
        <v>118</v>
      </c>
      <c r="G3" s="232"/>
      <c r="H3" s="231" t="s">
        <v>0</v>
      </c>
      <c r="I3" s="232"/>
      <c r="J3" s="232"/>
      <c r="K3" s="232"/>
      <c r="L3" s="232"/>
      <c r="M3" s="235"/>
      <c r="N3" s="68"/>
      <c r="O3" s="69"/>
      <c r="P3" s="61"/>
      <c r="Q3" s="6"/>
      <c r="R3" s="6"/>
      <c r="S3" s="7"/>
      <c r="T3" s="164" t="s">
        <v>16</v>
      </c>
      <c r="U3" s="214">
        <v>16.2</v>
      </c>
      <c r="V3" s="170">
        <f t="shared" ref="V3:V22" si="0">ROUND(U3*$T$1/113,0)</f>
        <v>17</v>
      </c>
      <c r="W3" s="43">
        <f t="shared" ref="W3" si="1">ROUND((U3*$U$1/113),0)-ROUND(($V$1-$W$1),0)</f>
        <v>15</v>
      </c>
    </row>
    <row r="4" spans="1:23" ht="21" customHeight="1" x14ac:dyDescent="0.2">
      <c r="A4" s="8"/>
      <c r="B4" s="64" t="s">
        <v>108</v>
      </c>
      <c r="C4" s="65" t="s">
        <v>2</v>
      </c>
      <c r="D4" s="63" t="s">
        <v>3</v>
      </c>
      <c r="E4" s="62"/>
      <c r="F4" s="62" t="s">
        <v>4</v>
      </c>
      <c r="G4" s="63" t="s">
        <v>5</v>
      </c>
      <c r="H4" s="62"/>
      <c r="I4" s="62" t="s">
        <v>6</v>
      </c>
      <c r="J4" s="63" t="s">
        <v>7</v>
      </c>
      <c r="K4" s="62"/>
      <c r="L4" s="62" t="s">
        <v>8</v>
      </c>
      <c r="M4" s="63" t="s">
        <v>9</v>
      </c>
      <c r="N4" s="66" t="s">
        <v>10</v>
      </c>
      <c r="O4" s="67" t="s">
        <v>11</v>
      </c>
      <c r="P4" s="9" t="s">
        <v>12</v>
      </c>
      <c r="Q4" s="6"/>
      <c r="R4" s="6"/>
      <c r="S4" s="10"/>
      <c r="T4" s="161" t="s">
        <v>106</v>
      </c>
      <c r="U4" s="214">
        <v>18.399999999999999</v>
      </c>
      <c r="V4" s="170">
        <f t="shared" si="0"/>
        <v>20</v>
      </c>
      <c r="W4" s="43">
        <f t="shared" ref="W4:W22" si="2">ROUND((U4*$U$1/113),0)-ROUND(($V$1-$W$1),0)</f>
        <v>17</v>
      </c>
    </row>
    <row r="5" spans="1:23" ht="21" customHeight="1" x14ac:dyDescent="0.2">
      <c r="A5" s="102">
        <v>1</v>
      </c>
      <c r="B5" s="148" t="s">
        <v>19</v>
      </c>
      <c r="C5" s="12">
        <f>INDEX($U$3:$U$27,MATCH(B5,$T$3:$T$27,0),1)</f>
        <v>16.2</v>
      </c>
      <c r="D5" s="12">
        <f>INDEX($V$3:$V$27,MATCH(B5,$T$3:$T$27,0),1)</f>
        <v>17</v>
      </c>
      <c r="E5" s="153" t="s">
        <v>22</v>
      </c>
      <c r="F5" s="12">
        <f>INDEX($U$3:$U$27,MATCH(E5,$T$3:$T$27,0),1)</f>
        <v>22.4</v>
      </c>
      <c r="G5" s="13">
        <f>INDEX($W$3:$W$27,MATCH(E5,$T$3:$T$27,0),1)</f>
        <v>21</v>
      </c>
      <c r="H5" s="148" t="s">
        <v>18</v>
      </c>
      <c r="I5" s="12">
        <f>INDEX($U$3:$U$27,MATCH(H5,$T$3:$T$27,0),1)</f>
        <v>13.6</v>
      </c>
      <c r="J5" s="13">
        <f>INDEX($V$3:$V$27,MATCH(H5,$T$3:$T$27,0),1)</f>
        <v>14</v>
      </c>
      <c r="K5" s="148"/>
      <c r="L5" s="103"/>
      <c r="M5" s="104"/>
      <c r="N5" s="12">
        <f t="shared" ref="N5" si="3">SUM(P5/2)</f>
        <v>28</v>
      </c>
      <c r="O5" s="14">
        <f t="shared" ref="O5" si="4">SUM(P5/2)</f>
        <v>28</v>
      </c>
      <c r="P5" s="98">
        <f>108-D5-G5-J5-M5</f>
        <v>56</v>
      </c>
      <c r="Q5" s="6"/>
      <c r="R5" s="6"/>
      <c r="S5" s="87" t="s">
        <v>108</v>
      </c>
      <c r="T5" s="161" t="s">
        <v>20</v>
      </c>
      <c r="U5" s="214">
        <v>23</v>
      </c>
      <c r="V5" s="170">
        <f t="shared" si="0"/>
        <v>24</v>
      </c>
      <c r="W5" s="43">
        <f t="shared" si="2"/>
        <v>22</v>
      </c>
    </row>
    <row r="6" spans="1:23" ht="21" customHeight="1" x14ac:dyDescent="0.2">
      <c r="A6" s="8">
        <v>2</v>
      </c>
      <c r="B6" s="150" t="s">
        <v>120</v>
      </c>
      <c r="C6" s="12">
        <f>INDEX($U$3:$U$27,MATCH(B6,$T$3:$T$27,0),1)</f>
        <v>22.3</v>
      </c>
      <c r="D6" s="12">
        <f>INDEX($V$3:$V$27,MATCH(B6,$T$3:$T$27,0),1)</f>
        <v>24</v>
      </c>
      <c r="E6" s="150" t="s">
        <v>109</v>
      </c>
      <c r="F6" s="12">
        <f>INDEX($U$3:$U$27,MATCH(E6,$T$3:$T$27,0),1)</f>
        <v>13.1</v>
      </c>
      <c r="G6" s="13">
        <f>INDEX($V$3:$V$27,MATCH(E6,$T$3:$T$27,0),1)</f>
        <v>14</v>
      </c>
      <c r="H6" s="11" t="s">
        <v>13</v>
      </c>
      <c r="I6" s="12">
        <f>INDEX($U$3:$U$27,MATCH(H6,$T$3:$T$27,0),1)</f>
        <v>13.5</v>
      </c>
      <c r="J6" s="13">
        <f>INDEX($V$3:$V$27,MATCH(H6,$T$3:$T$27,0),1)</f>
        <v>14</v>
      </c>
      <c r="K6" s="149" t="s">
        <v>108</v>
      </c>
      <c r="L6" s="97" t="s">
        <v>108</v>
      </c>
      <c r="M6" s="98" t="s">
        <v>108</v>
      </c>
      <c r="N6" s="12">
        <f t="shared" ref="N6:N8" si="5">SUM(P6/2)</f>
        <v>28</v>
      </c>
      <c r="O6" s="14">
        <f t="shared" ref="O6:O8" si="6">SUM(P6/2)</f>
        <v>28</v>
      </c>
      <c r="P6" s="98">
        <f>108-D6-G6-J6</f>
        <v>56</v>
      </c>
      <c r="Q6" s="6"/>
      <c r="R6" s="6"/>
      <c r="S6" s="87" t="s">
        <v>108</v>
      </c>
      <c r="T6" s="161" t="s">
        <v>35</v>
      </c>
      <c r="U6" s="214">
        <v>33.299999999999997</v>
      </c>
      <c r="V6" s="170">
        <f t="shared" si="0"/>
        <v>35</v>
      </c>
      <c r="W6" s="43">
        <f t="shared" si="2"/>
        <v>32</v>
      </c>
    </row>
    <row r="7" spans="1:23" ht="21" customHeight="1" x14ac:dyDescent="0.2">
      <c r="A7" s="8">
        <v>3</v>
      </c>
      <c r="B7" s="149" t="s">
        <v>16</v>
      </c>
      <c r="C7" s="12">
        <f>INDEX($U$3:$U$27,MATCH(B7,$T$3:$T$27,0),1)</f>
        <v>16.2</v>
      </c>
      <c r="D7" s="12">
        <f>INDEX($W$3:$W$27,MATCH(B7,$T$3:$T$27,0),1)</f>
        <v>15</v>
      </c>
      <c r="E7" s="150" t="s">
        <v>110</v>
      </c>
      <c r="F7" s="12">
        <f>INDEX($U$3:$U$27,MATCH(E7,$T$3:$T$27,0),1)</f>
        <v>10</v>
      </c>
      <c r="G7" s="13">
        <f>INDEX($V$3:$V$27,MATCH(E7,$T$3:$T$27,0),1)</f>
        <v>11</v>
      </c>
      <c r="H7" s="149" t="s">
        <v>106</v>
      </c>
      <c r="I7" s="12">
        <f>INDEX($U$3:$U$27,MATCH(H7,$T$3:$T$27,0),1)</f>
        <v>18.399999999999999</v>
      </c>
      <c r="J7" s="13">
        <f>INDEX($V$3:$V$27,MATCH(H7,$T$3:$T$27,0),1)</f>
        <v>20</v>
      </c>
      <c r="K7" s="149" t="s">
        <v>17</v>
      </c>
      <c r="L7" s="97">
        <f>INDEX($U$3:$U$27,MATCH(K7,$T$3:$T$27,0),1)</f>
        <v>28.3</v>
      </c>
      <c r="M7" s="98">
        <f>INDEX($W$3:$W$27,MATCH(K7,$T$3:$T$27,0),1)</f>
        <v>27</v>
      </c>
      <c r="N7" s="12">
        <f t="shared" si="5"/>
        <v>35.5</v>
      </c>
      <c r="O7" s="14">
        <f t="shared" si="6"/>
        <v>35.5</v>
      </c>
      <c r="P7" s="98">
        <f t="shared" ref="P7:P8" si="7">144-D7-G7-J7-M7</f>
        <v>71</v>
      </c>
      <c r="Q7" s="6"/>
      <c r="R7" s="6"/>
      <c r="S7" s="87"/>
      <c r="T7" s="161" t="s">
        <v>1</v>
      </c>
      <c r="U7" s="214">
        <v>8.1</v>
      </c>
      <c r="V7" s="170">
        <f t="shared" si="0"/>
        <v>9</v>
      </c>
      <c r="W7" s="43">
        <f t="shared" si="2"/>
        <v>6</v>
      </c>
    </row>
    <row r="8" spans="1:23" ht="21" customHeight="1" x14ac:dyDescent="0.2">
      <c r="A8" s="8">
        <v>4</v>
      </c>
      <c r="B8" s="149" t="s">
        <v>14</v>
      </c>
      <c r="C8" s="12">
        <f>INDEX($U$3:$U$27,MATCH(B8,$T$3:$T$27,0),1)</f>
        <v>14</v>
      </c>
      <c r="D8" s="12">
        <f>INDEX($W$3:$W$27,MATCH(B8,$T$3:$T$27,0),1)</f>
        <v>12</v>
      </c>
      <c r="E8" s="150" t="s">
        <v>115</v>
      </c>
      <c r="F8" s="12">
        <f>INDEX($U$3:$U$27,MATCH(E8,$T$3:$T$27,0),1)</f>
        <v>14</v>
      </c>
      <c r="G8" s="13">
        <f>INDEX($V$3:$V$27,MATCH(E8,$T$3:$T$27,0),1)</f>
        <v>15</v>
      </c>
      <c r="H8" s="149" t="s">
        <v>114</v>
      </c>
      <c r="I8" s="12">
        <f>INDEX($U$3:$U$27,MATCH(H8,$T$3:$T$27,0),1)</f>
        <v>19</v>
      </c>
      <c r="J8" s="13">
        <f>INDEX($V$3:$V$27,MATCH(H8,$T$3:$T$27,0),1)</f>
        <v>20</v>
      </c>
      <c r="K8" s="149" t="s">
        <v>21</v>
      </c>
      <c r="L8" s="97">
        <f>INDEX($U$3:$U$27,MATCH(K8,$T$3:$T$27,0),1)</f>
        <v>12.7</v>
      </c>
      <c r="M8" s="98">
        <f>INDEX($V$3:$V$27,MATCH(K8,$T$3:$T$27,0),1)</f>
        <v>13</v>
      </c>
      <c r="N8" s="12">
        <f t="shared" si="5"/>
        <v>42</v>
      </c>
      <c r="O8" s="14">
        <f t="shared" si="6"/>
        <v>42</v>
      </c>
      <c r="P8" s="98">
        <f t="shared" si="7"/>
        <v>84</v>
      </c>
      <c r="Q8" s="6"/>
      <c r="R8" s="6"/>
      <c r="S8" s="87"/>
      <c r="T8" s="161" t="s">
        <v>13</v>
      </c>
      <c r="U8" s="214">
        <v>13.5</v>
      </c>
      <c r="V8" s="170">
        <f t="shared" si="0"/>
        <v>14</v>
      </c>
      <c r="W8" s="43">
        <f t="shared" si="2"/>
        <v>12</v>
      </c>
    </row>
    <row r="9" spans="1:23" ht="21" customHeight="1" x14ac:dyDescent="0.2">
      <c r="A9" s="8">
        <v>5</v>
      </c>
      <c r="B9" s="149" t="s">
        <v>1</v>
      </c>
      <c r="C9" s="12">
        <f>INDEX($U$3:$U$27,MATCH(B9,$T$3:$T$27,0),1)</f>
        <v>8.1</v>
      </c>
      <c r="D9" s="12">
        <f>INDEX($V$3:$V$27,MATCH(B9,$T$3:$T$27,0),1)</f>
        <v>9</v>
      </c>
      <c r="E9" s="150" t="s">
        <v>15</v>
      </c>
      <c r="F9" s="12">
        <f>INDEX($U$3:$U$27,MATCH(E9,$T$3:$T$27,0),1)</f>
        <v>18.2</v>
      </c>
      <c r="G9" s="13">
        <f>INDEX($W$3:$W$27,MATCH(E9,$T$3:$T$27,0),1)</f>
        <v>17</v>
      </c>
      <c r="H9" s="149" t="s">
        <v>113</v>
      </c>
      <c r="I9" s="12">
        <f>INDEX($U$3:$U$27,MATCH(H9,$T$3:$T$27,0),1)</f>
        <v>16.7</v>
      </c>
      <c r="J9" s="13">
        <f>INDEX($V$3:$V$27,MATCH(H9,$T$3:$T$27,0),1)</f>
        <v>18</v>
      </c>
      <c r="K9" s="149" t="s">
        <v>111</v>
      </c>
      <c r="L9" s="97">
        <f>INDEX($U$3:$U$27,MATCH(K9,$T$3:$T$27,0),1)</f>
        <v>28.2</v>
      </c>
      <c r="M9" s="98">
        <f>INDEX($W$3:$W$27,MATCH(K9,$T$3:$T$27,0),1)</f>
        <v>27</v>
      </c>
      <c r="N9" s="12">
        <f t="shared" ref="N9" si="8">SUM(P9/2)</f>
        <v>36.5</v>
      </c>
      <c r="O9" s="14">
        <f t="shared" ref="O9" si="9">SUM(P9/2)</f>
        <v>36.5</v>
      </c>
      <c r="P9" s="98">
        <f t="shared" ref="P9" si="10">144-D9-G9-J9-M9</f>
        <v>73</v>
      </c>
      <c r="Q9" s="6"/>
      <c r="R9" s="6"/>
      <c r="S9" s="87"/>
      <c r="T9" s="162" t="s">
        <v>17</v>
      </c>
      <c r="U9" s="214">
        <v>28.3</v>
      </c>
      <c r="V9" s="170">
        <f t="shared" si="0"/>
        <v>30</v>
      </c>
      <c r="W9" s="43">
        <f t="shared" si="2"/>
        <v>27</v>
      </c>
    </row>
    <row r="10" spans="1:23" ht="21" customHeight="1" x14ac:dyDescent="0.2">
      <c r="A10" s="102"/>
      <c r="B10" s="148"/>
      <c r="C10" s="103"/>
      <c r="D10" s="103"/>
      <c r="E10" s="153"/>
      <c r="F10" s="103"/>
      <c r="G10" s="104"/>
      <c r="H10" s="148"/>
      <c r="I10" s="103"/>
      <c r="J10" s="104"/>
      <c r="K10" s="148"/>
      <c r="L10" s="103"/>
      <c r="M10" s="104"/>
      <c r="N10" s="103"/>
      <c r="O10" s="103"/>
      <c r="P10" s="104"/>
      <c r="Q10" s="6"/>
      <c r="R10" s="6"/>
      <c r="S10" s="87"/>
      <c r="T10" s="198" t="s">
        <v>110</v>
      </c>
      <c r="U10" s="214">
        <v>10</v>
      </c>
      <c r="V10" s="170">
        <f t="shared" si="0"/>
        <v>11</v>
      </c>
      <c r="W10" s="43">
        <f t="shared" si="2"/>
        <v>8</v>
      </c>
    </row>
    <row r="11" spans="1:23" ht="21" customHeight="1" x14ac:dyDescent="0.2">
      <c r="A11" s="228" t="s">
        <v>107</v>
      </c>
      <c r="B11" s="228"/>
      <c r="C11" s="228"/>
      <c r="D11" s="100"/>
      <c r="E11" s="99"/>
      <c r="F11" s="100"/>
      <c r="G11" s="101"/>
      <c r="H11" s="99"/>
      <c r="I11" s="100"/>
      <c r="J11" s="101"/>
      <c r="K11" s="99"/>
      <c r="L11" s="100"/>
      <c r="M11" s="101"/>
      <c r="N11" s="100"/>
      <c r="O11" s="100"/>
      <c r="P11" s="101"/>
      <c r="Q11" s="1"/>
      <c r="R11" s="1"/>
      <c r="S11" s="87"/>
      <c r="T11" s="163" t="s">
        <v>109</v>
      </c>
      <c r="U11" s="214">
        <v>13.1</v>
      </c>
      <c r="V11" s="170">
        <f t="shared" si="0"/>
        <v>14</v>
      </c>
      <c r="W11" s="43">
        <f t="shared" si="2"/>
        <v>11</v>
      </c>
    </row>
    <row r="12" spans="1:23" ht="21" customHeight="1" x14ac:dyDescent="0.2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87"/>
      <c r="T12" s="161" t="s">
        <v>120</v>
      </c>
      <c r="U12" s="171">
        <v>22.3</v>
      </c>
      <c r="V12" s="170">
        <f t="shared" si="0"/>
        <v>24</v>
      </c>
      <c r="W12" s="43">
        <f t="shared" si="2"/>
        <v>21</v>
      </c>
    </row>
    <row r="13" spans="1:23" ht="21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87" t="s">
        <v>108</v>
      </c>
      <c r="T13" s="164" t="s">
        <v>14</v>
      </c>
      <c r="U13" s="214">
        <v>14</v>
      </c>
      <c r="V13" s="170">
        <f t="shared" si="0"/>
        <v>15</v>
      </c>
      <c r="W13" s="43">
        <f t="shared" si="2"/>
        <v>12</v>
      </c>
    </row>
    <row r="14" spans="1:23" ht="21" customHeight="1" x14ac:dyDescent="0.2">
      <c r="A14" s="5" t="s">
        <v>116</v>
      </c>
      <c r="B14" s="231" t="s">
        <v>126</v>
      </c>
      <c r="C14" s="232"/>
      <c r="D14" s="232"/>
      <c r="E14" s="232"/>
      <c r="F14" s="233"/>
      <c r="G14" s="232"/>
      <c r="H14" s="234" t="s">
        <v>23</v>
      </c>
      <c r="I14" s="232"/>
      <c r="J14" s="232"/>
      <c r="K14" s="232"/>
      <c r="L14" s="232"/>
      <c r="M14" s="232"/>
      <c r="N14" s="70"/>
      <c r="O14" s="69"/>
      <c r="P14" s="61"/>
      <c r="Q14" s="1"/>
      <c r="R14" s="1"/>
      <c r="S14" s="87"/>
      <c r="T14" s="161" t="s">
        <v>18</v>
      </c>
      <c r="U14" s="214">
        <v>13.6</v>
      </c>
      <c r="V14" s="170">
        <f t="shared" si="0"/>
        <v>14</v>
      </c>
      <c r="W14" s="43">
        <f t="shared" si="2"/>
        <v>12</v>
      </c>
    </row>
    <row r="15" spans="1:23" ht="21" customHeight="1" x14ac:dyDescent="0.2">
      <c r="A15" s="8"/>
      <c r="B15" s="64" t="s">
        <v>108</v>
      </c>
      <c r="C15" s="65" t="s">
        <v>24</v>
      </c>
      <c r="D15" s="63" t="s">
        <v>25</v>
      </c>
      <c r="E15" s="62"/>
      <c r="F15" s="62" t="s">
        <v>26</v>
      </c>
      <c r="G15" s="63" t="s">
        <v>27</v>
      </c>
      <c r="H15" s="62"/>
      <c r="I15" s="62" t="s">
        <v>28</v>
      </c>
      <c r="J15" s="63" t="s">
        <v>29</v>
      </c>
      <c r="K15" s="62"/>
      <c r="L15" s="62" t="s">
        <v>30</v>
      </c>
      <c r="M15" s="63" t="s">
        <v>31</v>
      </c>
      <c r="N15" s="66" t="s">
        <v>32</v>
      </c>
      <c r="O15" s="67" t="s">
        <v>33</v>
      </c>
      <c r="P15" s="9" t="s">
        <v>34</v>
      </c>
      <c r="Q15" s="1"/>
      <c r="R15" s="1"/>
      <c r="S15" s="87" t="s">
        <v>108</v>
      </c>
      <c r="T15" s="161" t="s">
        <v>115</v>
      </c>
      <c r="U15" s="214">
        <v>14</v>
      </c>
      <c r="V15" s="170">
        <f t="shared" si="0"/>
        <v>15</v>
      </c>
      <c r="W15" s="43">
        <f t="shared" si="2"/>
        <v>12</v>
      </c>
    </row>
    <row r="16" spans="1:23" ht="21" customHeight="1" x14ac:dyDescent="0.2">
      <c r="A16" s="8">
        <v>1</v>
      </c>
      <c r="B16" s="150" t="s">
        <v>20</v>
      </c>
      <c r="C16" s="12">
        <f>INDEX($U$3:$U$27,MATCH(B16,$T$3:$T$27,0),1)</f>
        <v>23</v>
      </c>
      <c r="D16" s="13">
        <f>INDEX($W$3:$W$27,MATCH(B16,$T$3:$T$27,0),1)</f>
        <v>22</v>
      </c>
      <c r="E16" s="11" t="s">
        <v>115</v>
      </c>
      <c r="F16" s="12">
        <f>INDEX($U$3:$U$27,MATCH(E16,$T$3:$T$27,0),1)</f>
        <v>14</v>
      </c>
      <c r="G16" s="12">
        <f>INDEX($V$3:$V$27,MATCH(E16,$T$3:$T$27,0),1)</f>
        <v>15</v>
      </c>
      <c r="H16" s="11" t="s">
        <v>114</v>
      </c>
      <c r="I16" s="12">
        <f>INDEX($U$3:$U$27,MATCH(H16,$T$3:$T$27,0),1)</f>
        <v>19</v>
      </c>
      <c r="J16" s="12">
        <f>INDEX($V$3:$V$27,MATCH(H16,$T$3:$T$27,0),1)</f>
        <v>20</v>
      </c>
      <c r="K16" s="11" t="s">
        <v>108</v>
      </c>
      <c r="L16" s="12" t="s">
        <v>108</v>
      </c>
      <c r="M16" s="13" t="s">
        <v>108</v>
      </c>
      <c r="N16" s="12">
        <f t="shared" ref="N16:N20" si="11">SUM(P16/2)</f>
        <v>25.5</v>
      </c>
      <c r="O16" s="14">
        <f t="shared" ref="O16:O20" si="12">SUM(P16/2)</f>
        <v>25.5</v>
      </c>
      <c r="P16" s="12">
        <f>108-D16-G16-J16</f>
        <v>51</v>
      </c>
      <c r="Q16" s="1"/>
      <c r="R16" s="1"/>
      <c r="S16" s="87"/>
      <c r="T16" s="161" t="s">
        <v>113</v>
      </c>
      <c r="U16" s="214">
        <v>16.7</v>
      </c>
      <c r="V16" s="170">
        <f t="shared" si="0"/>
        <v>18</v>
      </c>
      <c r="W16" s="43">
        <f t="shared" si="2"/>
        <v>15</v>
      </c>
    </row>
    <row r="17" spans="1:23" ht="21" customHeight="1" x14ac:dyDescent="0.2">
      <c r="A17" s="8">
        <v>2</v>
      </c>
      <c r="B17" s="11" t="s">
        <v>110</v>
      </c>
      <c r="C17" s="12">
        <f>INDEX($U$3:$U$27,MATCH(B17,$T$3:$T$27,0),1)</f>
        <v>10</v>
      </c>
      <c r="D17" s="13">
        <f>INDEX($V$3:$V$27,MATCH(B17,$T$3:$T$27,0),1)</f>
        <v>11</v>
      </c>
      <c r="E17" s="11" t="s">
        <v>18</v>
      </c>
      <c r="F17" s="12">
        <f>INDEX($U$3:$U$27,MATCH(E17,$T$3:$T$27,0),1)</f>
        <v>13.6</v>
      </c>
      <c r="G17" s="12">
        <f>INDEX($V$3:$V$27,MATCH(E17,$T$3:$T$27,0),1)</f>
        <v>14</v>
      </c>
      <c r="H17" s="11" t="s">
        <v>19</v>
      </c>
      <c r="I17" s="12">
        <f>INDEX($U$3:$U$27,MATCH(H17,$T$3:$T$27,0),1)</f>
        <v>16.2</v>
      </c>
      <c r="J17" s="12">
        <f>INDEX($V$3:$V$27,MATCH(H17,$T$3:$T$27,0),1)</f>
        <v>17</v>
      </c>
      <c r="K17" s="11" t="s">
        <v>15</v>
      </c>
      <c r="L17" s="12">
        <f>INDEX($U$3:$U$27,MATCH(K17,$T$3:$T$27,0),1)</f>
        <v>18.2</v>
      </c>
      <c r="M17" s="13">
        <f>INDEX($V$3:$V$27,MATCH(K17,$T$3:$T$27,0),1)</f>
        <v>19</v>
      </c>
      <c r="N17" s="12">
        <f t="shared" si="11"/>
        <v>41.5</v>
      </c>
      <c r="O17" s="12">
        <f t="shared" si="12"/>
        <v>41.5</v>
      </c>
      <c r="P17" s="13">
        <f>144-D17-G17-J17-M17</f>
        <v>83</v>
      </c>
      <c r="Q17" s="1"/>
      <c r="R17" s="1"/>
      <c r="S17" s="87"/>
      <c r="T17" s="161" t="s">
        <v>22</v>
      </c>
      <c r="U17" s="214">
        <v>22.4</v>
      </c>
      <c r="V17" s="170">
        <f t="shared" si="0"/>
        <v>24</v>
      </c>
      <c r="W17" s="43">
        <f t="shared" si="2"/>
        <v>21</v>
      </c>
    </row>
    <row r="18" spans="1:23" ht="21" customHeight="1" x14ac:dyDescent="0.2">
      <c r="A18" s="8">
        <v>3</v>
      </c>
      <c r="B18" s="11" t="s">
        <v>109</v>
      </c>
      <c r="C18" s="12">
        <f>INDEX($U$3:$U$27,MATCH(B18,$T$3:$T$27,0),1)</f>
        <v>13.1</v>
      </c>
      <c r="D18" s="13">
        <f>INDEX($V$3:$V$27,MATCH(B18,$T$3:$T$27,0),1)</f>
        <v>14</v>
      </c>
      <c r="E18" s="11" t="s">
        <v>120</v>
      </c>
      <c r="F18" s="12">
        <f>INDEX($U$3:$U$27,MATCH(E18,$T$3:$T$27,0),1)</f>
        <v>22.3</v>
      </c>
      <c r="G18" s="12">
        <f>INDEX($V$3:$V$27,MATCH(E18,$T$3:$T$27,0),1)</f>
        <v>24</v>
      </c>
      <c r="H18" s="11" t="s">
        <v>13</v>
      </c>
      <c r="I18" s="12">
        <f>INDEX($U$3:$U$27,MATCH(H18,$T$3:$T$27,0),1)</f>
        <v>13.5</v>
      </c>
      <c r="J18" s="12">
        <f>INDEX($V$3:$V$27,MATCH(H18,$T$3:$T$27,0),1)</f>
        <v>14</v>
      </c>
      <c r="K18" s="11" t="s">
        <v>17</v>
      </c>
      <c r="L18" s="12">
        <f>INDEX($U$3:$U$27,MATCH(K18,$T$3:$T$27,0),1)</f>
        <v>28.3</v>
      </c>
      <c r="M18" s="13">
        <f>INDEX($W$3:$W$27,MATCH(K18,$T$3:$T$27,0),1)</f>
        <v>27</v>
      </c>
      <c r="N18" s="12">
        <f t="shared" si="11"/>
        <v>32.5</v>
      </c>
      <c r="O18" s="12">
        <f t="shared" si="12"/>
        <v>32.5</v>
      </c>
      <c r="P18" s="13">
        <f>144-D18-G18-J18-M18</f>
        <v>65</v>
      </c>
      <c r="Q18" s="1"/>
      <c r="R18" s="1"/>
      <c r="S18" s="87"/>
      <c r="T18" s="161" t="s">
        <v>21</v>
      </c>
      <c r="U18" s="214">
        <v>12.7</v>
      </c>
      <c r="V18" s="170">
        <f t="shared" si="0"/>
        <v>13</v>
      </c>
      <c r="W18" s="43">
        <f t="shared" si="2"/>
        <v>11</v>
      </c>
    </row>
    <row r="19" spans="1:23" ht="21" customHeight="1" x14ac:dyDescent="0.2">
      <c r="A19" s="8">
        <v>4</v>
      </c>
      <c r="B19" s="11" t="s">
        <v>16</v>
      </c>
      <c r="C19" s="12">
        <f>INDEX($U$3:$U$27,MATCH(B19,$T$3:$T$27,0),1)</f>
        <v>16.2</v>
      </c>
      <c r="D19" s="13">
        <f>INDEX($W$3:$W$27,MATCH(B19,$T$3:$T$27,0),1)</f>
        <v>15</v>
      </c>
      <c r="E19" s="11" t="s">
        <v>111</v>
      </c>
      <c r="F19" s="12">
        <f>INDEX($U$3:$U$27,MATCH(E19,$T$3:$T$27,0),1)</f>
        <v>28.2</v>
      </c>
      <c r="G19" s="12">
        <f>INDEX($W$3:$W$27,MATCH(E19,$T$3:$T$27,0),1)</f>
        <v>27</v>
      </c>
      <c r="H19" s="11" t="s">
        <v>14</v>
      </c>
      <c r="I19" s="12">
        <f>INDEX($U$3:$U$27,MATCH(H19,$T$3:$T$27,0),1)</f>
        <v>14</v>
      </c>
      <c r="J19" s="12">
        <f>INDEX($W$3:$W$27,MATCH(H19,$T$3:$T$27,0),1)</f>
        <v>12</v>
      </c>
      <c r="K19" s="11" t="s">
        <v>22</v>
      </c>
      <c r="L19" s="12">
        <f>INDEX($U$3:$U$27,MATCH(K19,$T$3:$T$27,0),1)</f>
        <v>22.4</v>
      </c>
      <c r="M19" s="13">
        <f>INDEX($W$3:$W$27,MATCH(K19,$T$3:$T$27,0),1)</f>
        <v>21</v>
      </c>
      <c r="N19" s="12">
        <f t="shared" si="11"/>
        <v>34.5</v>
      </c>
      <c r="O19" s="12">
        <f t="shared" si="12"/>
        <v>34.5</v>
      </c>
      <c r="P19" s="13">
        <f t="shared" ref="P19:P20" si="13">144-D19-G19-J19-M19</f>
        <v>69</v>
      </c>
      <c r="Q19" s="1"/>
      <c r="R19" s="1"/>
      <c r="S19" s="87"/>
      <c r="T19" s="158" t="s">
        <v>114</v>
      </c>
      <c r="U19" s="214">
        <v>19</v>
      </c>
      <c r="V19" s="170">
        <f t="shared" si="0"/>
        <v>20</v>
      </c>
      <c r="W19" s="43">
        <f t="shared" si="2"/>
        <v>18</v>
      </c>
    </row>
    <row r="20" spans="1:23" ht="21" customHeight="1" x14ac:dyDescent="0.2">
      <c r="A20" s="8">
        <v>5</v>
      </c>
      <c r="B20" s="11" t="s">
        <v>106</v>
      </c>
      <c r="C20" s="12">
        <f>INDEX($U$3:$U$27,MATCH(B20,$T$3:$T$27,0),1)</f>
        <v>18.399999999999999</v>
      </c>
      <c r="D20" s="13">
        <f>INDEX($V$3:$V$27,MATCH(B20,$T$3:$T$27,0),1)</f>
        <v>20</v>
      </c>
      <c r="E20" s="11" t="s">
        <v>21</v>
      </c>
      <c r="F20" s="12">
        <f>INDEX($U$3:$U$27,MATCH(E20,$T$3:$T$27,0),1)</f>
        <v>12.7</v>
      </c>
      <c r="G20" s="12">
        <f>INDEX($V$3:$V$27,MATCH(E20,$T$3:$T$27,0),1)</f>
        <v>13</v>
      </c>
      <c r="H20" s="11" t="s">
        <v>1</v>
      </c>
      <c r="I20" s="12">
        <f>INDEX($U$3:$U$27,MATCH(H20,$T$3:$T$27,0),1)</f>
        <v>8.1</v>
      </c>
      <c r="J20" s="12">
        <f>INDEX($V$3:$V$27,MATCH(H20,$T$3:$T$27,0),1)</f>
        <v>9</v>
      </c>
      <c r="K20" s="11" t="s">
        <v>113</v>
      </c>
      <c r="L20" s="12">
        <f>INDEX($U$3:$U$27,MATCH(K20,$T$3:$T$27,0),1)</f>
        <v>16.7</v>
      </c>
      <c r="M20" s="13">
        <f>INDEX($V$3:$V$27,MATCH(K20,$T$3:$T$27,0),1)</f>
        <v>18</v>
      </c>
      <c r="N20" s="12">
        <f t="shared" si="11"/>
        <v>42</v>
      </c>
      <c r="O20" s="12">
        <f t="shared" si="12"/>
        <v>42</v>
      </c>
      <c r="P20" s="13">
        <f t="shared" si="13"/>
        <v>84</v>
      </c>
      <c r="Q20" s="1"/>
      <c r="R20" s="1"/>
      <c r="S20" s="87"/>
      <c r="T20" s="161" t="s">
        <v>111</v>
      </c>
      <c r="U20" s="214">
        <v>28.2</v>
      </c>
      <c r="V20" s="170">
        <f t="shared" si="0"/>
        <v>30</v>
      </c>
      <c r="W20" s="43">
        <f t="shared" si="2"/>
        <v>27</v>
      </c>
    </row>
    <row r="21" spans="1:23" ht="21" customHeight="1" x14ac:dyDescent="0.2">
      <c r="A21" s="8"/>
      <c r="B21" s="11"/>
      <c r="C21" s="12"/>
      <c r="D21" s="13"/>
      <c r="E21" s="11"/>
      <c r="F21" s="12"/>
      <c r="G21" s="12"/>
      <c r="H21" s="11"/>
      <c r="I21" s="12"/>
      <c r="J21" s="12"/>
      <c r="K21" s="11"/>
      <c r="L21" s="12"/>
      <c r="M21" s="13"/>
      <c r="N21" s="12"/>
      <c r="O21" s="12"/>
      <c r="P21" s="13"/>
      <c r="Q21" s="1"/>
      <c r="R21" s="1"/>
      <c r="S21" s="87" t="s">
        <v>108</v>
      </c>
      <c r="T21" s="161" t="s">
        <v>19</v>
      </c>
      <c r="U21" s="214">
        <v>16.2</v>
      </c>
      <c r="V21" s="170">
        <f t="shared" si="0"/>
        <v>17</v>
      </c>
      <c r="W21" s="43">
        <f t="shared" si="2"/>
        <v>15</v>
      </c>
    </row>
    <row r="22" spans="1:23" ht="21" customHeight="1" x14ac:dyDescent="0.2">
      <c r="A22" s="228" t="s">
        <v>107</v>
      </c>
      <c r="B22" s="228"/>
      <c r="C22" s="228"/>
      <c r="D22" s="3"/>
      <c r="E22" s="1"/>
      <c r="F22" s="1"/>
      <c r="G22" s="3"/>
      <c r="H22" s="1"/>
      <c r="I22" s="1"/>
      <c r="J22" s="3"/>
      <c r="K22" s="1"/>
      <c r="L22" s="1"/>
      <c r="M22" s="3"/>
      <c r="N22" s="3"/>
      <c r="O22" s="3"/>
      <c r="P22" s="3"/>
      <c r="Q22" s="1"/>
      <c r="R22" s="1"/>
      <c r="S22" s="87"/>
      <c r="T22" s="161" t="s">
        <v>15</v>
      </c>
      <c r="U22" s="214">
        <v>18.2</v>
      </c>
      <c r="V22" s="170">
        <f t="shared" si="0"/>
        <v>19</v>
      </c>
      <c r="W22" s="43">
        <f t="shared" si="2"/>
        <v>17</v>
      </c>
    </row>
    <row r="23" spans="1:23" ht="21" customHeight="1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87"/>
      <c r="T23" s="161"/>
      <c r="U23" s="171"/>
      <c r="V23" s="170"/>
      <c r="W23" s="43"/>
    </row>
  </sheetData>
  <sortState ref="T4:W22">
    <sortCondition ref="T4:T22"/>
  </sortState>
  <mergeCells count="9">
    <mergeCell ref="A22:C22"/>
    <mergeCell ref="D1:L2"/>
    <mergeCell ref="B14:E14"/>
    <mergeCell ref="F14:G14"/>
    <mergeCell ref="H14:M14"/>
    <mergeCell ref="B3:E3"/>
    <mergeCell ref="F3:G3"/>
    <mergeCell ref="H3:M3"/>
    <mergeCell ref="A11:C11"/>
  </mergeCells>
  <conditionalFormatting sqref="S7:S23 A1:U1 T6:U18 X1:XFD1 A2:XFD3 C5:D5 F5:G5 I5:J5 N5:U5 D11:S12 A11 A22 D22:S23 U19:U22 A6:S10 A13:S21 T20:U22 A4:U4 V4:W22 A24:S1048576 T23:W1048576 X4:XFD1048576">
    <cfRule type="cellIs" dxfId="155" priority="16" operator="equal">
      <formula>"Herb"</formula>
    </cfRule>
    <cfRule type="cellIs" dxfId="154" priority="17" operator="equal">
      <formula>"Bill"</formula>
    </cfRule>
    <cfRule type="cellIs" dxfId="153" priority="18" operator="equal">
      <formula>"Pat B"</formula>
    </cfRule>
    <cfRule type="cellIs" dxfId="152" priority="19" operator="equal">
      <formula>"Bob"</formula>
    </cfRule>
    <cfRule type="cellIs" dxfId="151" priority="20" operator="equal">
      <formula>"Steve"</formula>
    </cfRule>
    <cfRule type="cellIs" dxfId="150" priority="21" operator="equal">
      <formula>"Ron W"</formula>
    </cfRule>
  </conditionalFormatting>
  <conditionalFormatting sqref="T19">
    <cfRule type="cellIs" dxfId="149" priority="8" operator="equal">
      <formula>"Herb"</formula>
    </cfRule>
    <cfRule type="cellIs" dxfId="148" priority="9" operator="equal">
      <formula>"Bill"</formula>
    </cfRule>
    <cfRule type="cellIs" dxfId="147" priority="10" operator="equal">
      <formula>"Pat B"</formula>
    </cfRule>
    <cfRule type="cellIs" dxfId="146" priority="11" operator="equal">
      <formula>"Bob"</formula>
    </cfRule>
    <cfRule type="cellIs" dxfId="145" priority="12" operator="equal">
      <formula>"Steve"</formula>
    </cfRule>
    <cfRule type="cellIs" dxfId="144" priority="13" operator="equal">
      <formula>"Ron"</formula>
    </cfRule>
  </conditionalFormatting>
  <conditionalFormatting sqref="A5:B5 E5 H5 K5:M5">
    <cfRule type="cellIs" dxfId="143" priority="2" operator="equal">
      <formula>"Herb"</formula>
    </cfRule>
    <cfRule type="cellIs" dxfId="142" priority="3" operator="equal">
      <formula>"Bill"</formula>
    </cfRule>
    <cfRule type="cellIs" dxfId="141" priority="4" operator="equal">
      <formula>"Pat B"</formula>
    </cfRule>
    <cfRule type="cellIs" dxfId="140" priority="5" operator="equal">
      <formula>"Bob"</formula>
    </cfRule>
    <cfRule type="cellIs" dxfId="139" priority="6" operator="equal">
      <formula>"Steve"</formula>
    </cfRule>
    <cfRule type="cellIs" dxfId="138" priority="7" operator="equal">
      <formula>"Ron"</formula>
    </cfRule>
  </conditionalFormatting>
  <conditionalFormatting sqref="A1:W22">
    <cfRule type="cellIs" dxfId="137" priority="1" operator="equal">
      <formula>"Mike C"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>
      <selection activeCell="J11" sqref="J11"/>
    </sheetView>
  </sheetViews>
  <sheetFormatPr defaultColWidth="17.28515625" defaultRowHeight="15.75" customHeight="1" x14ac:dyDescent="0.2"/>
  <cols>
    <col min="1" max="6" width="11.5703125" customWidth="1"/>
  </cols>
  <sheetData>
    <row r="1" spans="1:7" ht="24" customHeight="1" x14ac:dyDescent="0.2">
      <c r="A1" s="15" t="s">
        <v>36</v>
      </c>
      <c r="B1" s="16" t="s">
        <v>37</v>
      </c>
      <c r="C1" s="17" t="s">
        <v>38</v>
      </c>
      <c r="D1" s="16" t="s">
        <v>39</v>
      </c>
      <c r="E1" s="17" t="s">
        <v>40</v>
      </c>
      <c r="F1" s="17" t="s">
        <v>41</v>
      </c>
    </row>
    <row r="2" spans="1:7" ht="15.75" customHeight="1" x14ac:dyDescent="0.2">
      <c r="A2" s="161" t="s">
        <v>21</v>
      </c>
      <c r="B2" s="19">
        <f>INDEX(Morning!$A$3:$Z$34,MATCH(A2,Morning!$A$3:$A$34,0),26)</f>
        <v>73</v>
      </c>
      <c r="C2" s="20"/>
      <c r="D2" s="19">
        <f>INDEX(Afternoon!$A$3:$Z$37,MATCH(A2,Afternoon!$A$3:$A$37,0),26)</f>
        <v>75</v>
      </c>
      <c r="E2" s="19">
        <f t="shared" ref="E2:E20" si="0">SUM(B2,D2)</f>
        <v>148</v>
      </c>
      <c r="F2" s="21">
        <v>1</v>
      </c>
    </row>
    <row r="3" spans="1:7" ht="15.75" customHeight="1" x14ac:dyDescent="0.2">
      <c r="A3" s="161" t="s">
        <v>22</v>
      </c>
      <c r="B3" s="19">
        <f>INDEX(Morning!$A$3:$Z$34,MATCH(A3,Morning!$A$3:$A$34,0),26)</f>
        <v>77</v>
      </c>
      <c r="C3" s="20"/>
      <c r="D3" s="19">
        <f>INDEX(Afternoon!$A$3:$Z$37,MATCH(A3,Afternoon!$A$3:$A$37,0),26)</f>
        <v>72</v>
      </c>
      <c r="E3" s="19">
        <f t="shared" si="0"/>
        <v>149</v>
      </c>
      <c r="F3" s="21" t="s">
        <v>122</v>
      </c>
      <c r="G3" s="227"/>
    </row>
    <row r="4" spans="1:7" ht="15.75" customHeight="1" x14ac:dyDescent="0.2">
      <c r="A4" s="161" t="s">
        <v>113</v>
      </c>
      <c r="B4" s="19">
        <f>INDEX(Morning!$A$3:$Z$34,MATCH(A4,Morning!$A$3:$A$34,0),26)</f>
        <v>71</v>
      </c>
      <c r="C4" s="20"/>
      <c r="D4" s="19">
        <f>INDEX(Afternoon!$A$3:$Z$37,MATCH(A4,Afternoon!$A$3:$A$37,0),26)</f>
        <v>78</v>
      </c>
      <c r="E4" s="19">
        <f t="shared" si="0"/>
        <v>149</v>
      </c>
      <c r="F4" s="21" t="s">
        <v>122</v>
      </c>
      <c r="G4" s="227"/>
    </row>
    <row r="5" spans="1:7" ht="15.75" customHeight="1" x14ac:dyDescent="0.2">
      <c r="A5" s="161" t="s">
        <v>106</v>
      </c>
      <c r="B5" s="19">
        <f>INDEX(Morning!$A$3:$Z$34,MATCH(A5,Morning!$A$3:$A$34,0),26)</f>
        <v>73</v>
      </c>
      <c r="C5" s="20"/>
      <c r="D5" s="19">
        <f>INDEX(Afternoon!$A$3:$Z$37,MATCH(A5,Afternoon!$A$3:$A$37,0),26)</f>
        <v>77</v>
      </c>
      <c r="E5" s="19">
        <f t="shared" si="0"/>
        <v>150</v>
      </c>
      <c r="F5" s="21" t="s">
        <v>123</v>
      </c>
      <c r="G5" s="227"/>
    </row>
    <row r="6" spans="1:7" ht="15.75" customHeight="1" x14ac:dyDescent="0.2">
      <c r="A6" s="164" t="s">
        <v>16</v>
      </c>
      <c r="B6" s="19">
        <f>INDEX(Morning!$A$3:$Z$34,MATCH(A6,Morning!$A$3:$A$34,0),26)</f>
        <v>76</v>
      </c>
      <c r="C6" s="20"/>
      <c r="D6" s="19">
        <f>INDEX(Afternoon!$A$3:$Z$37,MATCH(A6,Afternoon!$A$3:$A$37,0),26)</f>
        <v>74</v>
      </c>
      <c r="E6" s="19">
        <f t="shared" si="0"/>
        <v>150</v>
      </c>
      <c r="F6" s="21" t="s">
        <v>123</v>
      </c>
      <c r="G6" s="227"/>
    </row>
    <row r="7" spans="1:7" ht="15.75" customHeight="1" x14ac:dyDescent="0.2">
      <c r="A7" s="162" t="s">
        <v>13</v>
      </c>
      <c r="B7" s="19">
        <f>INDEX(Morning!$A$3:$Z$34,MATCH(A7,Morning!$A$3:$A$34,0),26)</f>
        <v>78</v>
      </c>
      <c r="C7" s="20"/>
      <c r="D7" s="19">
        <f>INDEX(Afternoon!$A$3:$Z$37,MATCH(A7,Afternoon!$A$3:$A$37,0),26)</f>
        <v>72</v>
      </c>
      <c r="E7" s="19">
        <f t="shared" si="0"/>
        <v>150</v>
      </c>
      <c r="F7" s="21" t="s">
        <v>123</v>
      </c>
      <c r="G7" s="227"/>
    </row>
    <row r="8" spans="1:7" ht="15.75" customHeight="1" x14ac:dyDescent="0.2">
      <c r="A8" s="198" t="s">
        <v>1</v>
      </c>
      <c r="B8" s="19">
        <f>INDEX(Morning!$A$3:$Z$34,MATCH(A8,Morning!$A$3:$A$34,0),26)</f>
        <v>73</v>
      </c>
      <c r="C8" s="20"/>
      <c r="D8" s="19">
        <f>INDEX(Afternoon!$A$3:$Z$37,MATCH(A8,Afternoon!$A$3:$A$37,0),26)</f>
        <v>78</v>
      </c>
      <c r="E8" s="19">
        <f t="shared" si="0"/>
        <v>151</v>
      </c>
      <c r="F8" s="21">
        <v>7</v>
      </c>
      <c r="G8" s="227"/>
    </row>
    <row r="9" spans="1:7" ht="15.75" customHeight="1" x14ac:dyDescent="0.2">
      <c r="A9" s="163" t="s">
        <v>111</v>
      </c>
      <c r="B9" s="19">
        <f>INDEX(Morning!$A$3:$Z$34,MATCH(A9,Morning!$A$3:$A$34,0),26)</f>
        <v>75</v>
      </c>
      <c r="C9" s="20"/>
      <c r="D9" s="19">
        <f>INDEX(Afternoon!$A$3:$Z$37,MATCH(A9,Afternoon!$A$3:$A$37,0),26)</f>
        <v>80</v>
      </c>
      <c r="E9" s="19">
        <f t="shared" si="0"/>
        <v>155</v>
      </c>
      <c r="F9" s="21">
        <v>8</v>
      </c>
      <c r="G9" s="227"/>
    </row>
    <row r="10" spans="1:7" ht="15.75" customHeight="1" x14ac:dyDescent="0.2">
      <c r="A10" s="161" t="s">
        <v>19</v>
      </c>
      <c r="B10" s="19">
        <f>INDEX(Morning!$A$3:$Z$34,MATCH(A10,Morning!$A$3:$A$34,0),26)</f>
        <v>83</v>
      </c>
      <c r="C10" s="20"/>
      <c r="D10" s="19">
        <f>INDEX(Afternoon!$A$3:$Z$37,MATCH(A10,Afternoon!$A$3:$A$37,0),26)</f>
        <v>73</v>
      </c>
      <c r="E10" s="19">
        <f t="shared" si="0"/>
        <v>156</v>
      </c>
      <c r="F10" s="21">
        <v>9</v>
      </c>
      <c r="G10" s="227"/>
    </row>
    <row r="11" spans="1:7" ht="15.75" customHeight="1" x14ac:dyDescent="0.2">
      <c r="A11" s="164" t="s">
        <v>14</v>
      </c>
      <c r="B11" s="19">
        <f>INDEX(Morning!$A$3:$Z$34,MATCH(A11,Morning!$A$3:$A$34,0),26)</f>
        <v>75</v>
      </c>
      <c r="C11" s="20"/>
      <c r="D11" s="19">
        <f>INDEX(Afternoon!$A$3:$Z$37,MATCH(A11,Afternoon!$A$3:$A$37,0),26)</f>
        <v>82</v>
      </c>
      <c r="E11" s="19">
        <f t="shared" si="0"/>
        <v>157</v>
      </c>
      <c r="F11" s="21" t="s">
        <v>124</v>
      </c>
      <c r="G11" s="227"/>
    </row>
    <row r="12" spans="1:7" ht="15.75" customHeight="1" x14ac:dyDescent="0.2">
      <c r="A12" s="217" t="s">
        <v>18</v>
      </c>
      <c r="B12" s="19">
        <f>INDEX(Morning!$A$3:$Z$34,MATCH(A12,Morning!$A$3:$A$34,0),26)</f>
        <v>80</v>
      </c>
      <c r="C12" s="20"/>
      <c r="D12" s="19">
        <f>INDEX(Afternoon!$A$3:$Z$37,MATCH(A12,Afternoon!$A$3:$A$37,0),26)</f>
        <v>77</v>
      </c>
      <c r="E12" s="19">
        <f t="shared" si="0"/>
        <v>157</v>
      </c>
      <c r="F12" s="21" t="s">
        <v>124</v>
      </c>
      <c r="G12" s="227"/>
    </row>
    <row r="13" spans="1:7" ht="15.75" customHeight="1" x14ac:dyDescent="0.2">
      <c r="A13" s="161" t="s">
        <v>17</v>
      </c>
      <c r="B13" s="19">
        <f>INDEX(Morning!$A$3:$Z$34,MATCH(A13,Morning!$A$3:$A$34,0),26)</f>
        <v>77</v>
      </c>
      <c r="C13" s="20"/>
      <c r="D13" s="19">
        <f>INDEX(Afternoon!$A$3:$Z$37,MATCH(A13,Afternoon!$A$3:$A$37,0),26)</f>
        <v>84</v>
      </c>
      <c r="E13" s="19">
        <f t="shared" si="0"/>
        <v>161</v>
      </c>
      <c r="F13" s="21">
        <v>12</v>
      </c>
      <c r="G13" s="227"/>
    </row>
    <row r="14" spans="1:7" s="146" customFormat="1" ht="15.75" customHeight="1" x14ac:dyDescent="0.2">
      <c r="A14" s="161" t="s">
        <v>120</v>
      </c>
      <c r="B14" s="19">
        <f>INDEX(Morning!$A$3:$Z$34,MATCH(A14,Morning!$A$3:$A$34,0),26)</f>
        <v>78</v>
      </c>
      <c r="C14" s="20"/>
      <c r="D14" s="19">
        <f>INDEX(Afternoon!$A$3:$Z$37,MATCH(A14,Afternoon!$A$3:$A$37,0),26)</f>
        <v>85</v>
      </c>
      <c r="E14" s="19">
        <f t="shared" si="0"/>
        <v>163</v>
      </c>
      <c r="F14" s="21" t="s">
        <v>125</v>
      </c>
      <c r="G14" s="227"/>
    </row>
    <row r="15" spans="1:7" ht="15.75" customHeight="1" x14ac:dyDescent="0.2">
      <c r="A15" s="161" t="s">
        <v>109</v>
      </c>
      <c r="B15" s="19">
        <f>INDEX(Morning!$A$3:$Z$34,MATCH(A15,Morning!$A$3:$A$34,0),26)</f>
        <v>80</v>
      </c>
      <c r="C15" s="20"/>
      <c r="D15" s="19">
        <f>INDEX(Afternoon!$A$3:$Z$37,MATCH(A15,Afternoon!$A$3:$A$37,0),26)</f>
        <v>83</v>
      </c>
      <c r="E15" s="19">
        <f t="shared" si="0"/>
        <v>163</v>
      </c>
      <c r="F15" s="21" t="s">
        <v>125</v>
      </c>
      <c r="G15" s="227"/>
    </row>
    <row r="16" spans="1:7" ht="15.75" customHeight="1" x14ac:dyDescent="0.2">
      <c r="A16" s="161" t="s">
        <v>15</v>
      </c>
      <c r="B16" s="19">
        <f>INDEX(Morning!$A$3:$Z$34,MATCH(A16,Morning!$A$3:$A$34,0),26)</f>
        <v>81</v>
      </c>
      <c r="C16" s="20"/>
      <c r="D16" s="19">
        <f>INDEX(Afternoon!$A$3:$Z$37,MATCH(A16,Afternoon!$A$3:$A$37,0),26)</f>
        <v>82</v>
      </c>
      <c r="E16" s="19">
        <f t="shared" si="0"/>
        <v>163</v>
      </c>
      <c r="F16" s="21" t="s">
        <v>125</v>
      </c>
      <c r="G16" s="227"/>
    </row>
    <row r="17" spans="1:7" ht="15.75" customHeight="1" x14ac:dyDescent="0.2">
      <c r="A17" s="161" t="s">
        <v>110</v>
      </c>
      <c r="B17" s="19">
        <f>INDEX(Morning!$A$3:$Z$34,MATCH(A17,Morning!$A$3:$A$34,0),26)</f>
        <v>81</v>
      </c>
      <c r="C17" s="20"/>
      <c r="D17" s="19">
        <f>INDEX(Afternoon!$A$3:$Z$37,MATCH(A17,Afternoon!$A$3:$A$37,0),26)</f>
        <v>76</v>
      </c>
      <c r="E17" s="19">
        <f t="shared" si="0"/>
        <v>157</v>
      </c>
      <c r="F17" s="21" t="s">
        <v>108</v>
      </c>
      <c r="G17" s="227"/>
    </row>
    <row r="18" spans="1:7" ht="15.75" customHeight="1" x14ac:dyDescent="0.2">
      <c r="A18" s="161" t="s">
        <v>114</v>
      </c>
      <c r="B18" s="19">
        <f>INDEX(Morning!$A$3:$Z$34,MATCH(A18,Morning!$A$3:$A$34,0),26)</f>
        <v>76</v>
      </c>
      <c r="C18" s="20"/>
      <c r="D18" s="19">
        <f>INDEX(Afternoon!$A$3:$Z$37,MATCH(A18,Afternoon!$A$3:$A$37,0),26)</f>
        <v>81</v>
      </c>
      <c r="E18" s="19">
        <f t="shared" si="0"/>
        <v>157</v>
      </c>
      <c r="F18" s="21"/>
      <c r="G18" s="227"/>
    </row>
    <row r="19" spans="1:7" ht="15.75" customHeight="1" x14ac:dyDescent="0.2">
      <c r="A19" s="162" t="s">
        <v>115</v>
      </c>
      <c r="B19" s="19">
        <f>INDEX(Morning!$A$3:$Z$34,MATCH(A19,Morning!$A$3:$A$34,0),26)</f>
        <v>79</v>
      </c>
      <c r="C19" s="20"/>
      <c r="D19" s="19">
        <f>INDEX(Afternoon!$A$3:$Z$37,MATCH(A19,Afternoon!$A$3:$A$37,0),26)</f>
        <v>79</v>
      </c>
      <c r="E19" s="19">
        <f t="shared" si="0"/>
        <v>158</v>
      </c>
      <c r="F19" s="21"/>
      <c r="G19" s="227"/>
    </row>
    <row r="20" spans="1:7" ht="15.75" customHeight="1" x14ac:dyDescent="0.2">
      <c r="A20" s="219" t="s">
        <v>20</v>
      </c>
      <c r="B20" s="218"/>
      <c r="C20" s="20"/>
      <c r="D20" s="19">
        <f>INDEX(Afternoon!$A$3:$Z$37,MATCH(A20,Afternoon!$A$3:$A$37,0),26)</f>
        <v>73</v>
      </c>
      <c r="E20" s="19">
        <f t="shared" si="0"/>
        <v>73</v>
      </c>
      <c r="F20" s="21"/>
      <c r="G20" s="227"/>
    </row>
    <row r="22" spans="1:7" ht="15.75" customHeight="1" x14ac:dyDescent="0.2">
      <c r="A22" s="236" t="s">
        <v>107</v>
      </c>
      <c r="B22" s="236"/>
      <c r="C22" s="227"/>
    </row>
  </sheetData>
  <sortState ref="A2:F16">
    <sortCondition ref="E2:E16"/>
  </sortState>
  <mergeCells count="1">
    <mergeCell ref="A22:B22"/>
  </mergeCells>
  <conditionalFormatting sqref="A2:A20">
    <cfRule type="cellIs" dxfId="136" priority="11" operator="equal">
      <formula>"Herb"</formula>
    </cfRule>
    <cfRule type="cellIs" dxfId="135" priority="12" operator="equal">
      <formula>"Bill"</formula>
    </cfRule>
    <cfRule type="cellIs" dxfId="134" priority="13" operator="equal">
      <formula>"Pat B"</formula>
    </cfRule>
    <cfRule type="cellIs" dxfId="133" priority="14" operator="equal">
      <formula>"Bob"</formula>
    </cfRule>
    <cfRule type="cellIs" dxfId="132" priority="15" operator="equal">
      <formula>"Steve"</formula>
    </cfRule>
    <cfRule type="cellIs" dxfId="131" priority="16" operator="equal">
      <formula>"Ron"</formula>
    </cfRule>
  </conditionalFormatting>
  <conditionalFormatting sqref="A1:A21 A23:A1048576">
    <cfRule type="cellIs" dxfId="130" priority="2" operator="equal">
      <formula>"Mike C"</formula>
    </cfRule>
  </conditionalFormatting>
  <conditionalFormatting sqref="A22">
    <cfRule type="cellIs" dxfId="129" priority="1" operator="equal">
      <formula>"Mike C"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3"/>
  <sheetViews>
    <sheetView zoomScale="130" zoomScaleNormal="130" workbookViewId="0">
      <pane ySplit="2" topLeftCell="A10" activePane="bottomLeft" state="frozen"/>
      <selection activeCell="X35" sqref="X35"/>
      <selection pane="bottomLeft" activeCell="AB19" sqref="AB19"/>
    </sheetView>
  </sheetViews>
  <sheetFormatPr defaultColWidth="17.28515625" defaultRowHeight="15.75" customHeight="1" x14ac:dyDescent="0.2"/>
  <cols>
    <col min="1" max="1" width="7.85546875" style="146" customWidth="1"/>
    <col min="2" max="3" width="4.42578125" style="146" customWidth="1"/>
    <col min="4" max="4" width="6.140625" style="146" customWidth="1"/>
    <col min="5" max="13" width="4.7109375" style="146" customWidth="1"/>
    <col min="14" max="14" width="5.7109375" style="146" customWidth="1"/>
    <col min="15" max="23" width="4.7109375" style="146" customWidth="1"/>
    <col min="24" max="24" width="5.7109375" style="146" customWidth="1"/>
    <col min="25" max="25" width="5.85546875" style="146" customWidth="1"/>
    <col min="26" max="26" width="5.140625" style="146" customWidth="1"/>
    <col min="27" max="27" width="14.7109375" style="146" customWidth="1"/>
    <col min="28" max="28" width="9.140625" style="146" customWidth="1"/>
    <col min="29" max="29" width="14.28515625" style="146" customWidth="1"/>
    <col min="30" max="16384" width="17.28515625" style="146"/>
  </cols>
  <sheetData>
    <row r="1" spans="1:32" ht="21" customHeight="1" x14ac:dyDescent="0.2">
      <c r="A1" s="22"/>
      <c r="B1" s="23" t="s">
        <v>2</v>
      </c>
      <c r="C1" s="24" t="s">
        <v>42</v>
      </c>
      <c r="D1" s="24" t="s">
        <v>42</v>
      </c>
      <c r="E1" s="24">
        <v>1</v>
      </c>
      <c r="F1" s="24">
        <v>2</v>
      </c>
      <c r="G1" s="24">
        <v>3</v>
      </c>
      <c r="H1" s="24">
        <v>4</v>
      </c>
      <c r="I1" s="24">
        <v>5</v>
      </c>
      <c r="J1" s="24">
        <v>6</v>
      </c>
      <c r="K1" s="24">
        <v>7</v>
      </c>
      <c r="L1" s="24">
        <v>8</v>
      </c>
      <c r="M1" s="24">
        <v>9</v>
      </c>
      <c r="N1" s="24" t="s">
        <v>43</v>
      </c>
      <c r="O1" s="24">
        <v>10</v>
      </c>
      <c r="P1" s="24">
        <v>11</v>
      </c>
      <c r="Q1" s="24">
        <v>12</v>
      </c>
      <c r="R1" s="24">
        <v>13</v>
      </c>
      <c r="S1" s="24">
        <v>14</v>
      </c>
      <c r="T1" s="24">
        <v>15</v>
      </c>
      <c r="U1" s="24">
        <v>16</v>
      </c>
      <c r="V1" s="24">
        <v>17</v>
      </c>
      <c r="W1" s="24">
        <v>18</v>
      </c>
      <c r="X1" s="24" t="s">
        <v>44</v>
      </c>
      <c r="Y1" s="24" t="s">
        <v>45</v>
      </c>
      <c r="Z1" s="24" t="s">
        <v>46</v>
      </c>
      <c r="AA1" s="60" t="s">
        <v>47</v>
      </c>
      <c r="AB1" s="71" t="s">
        <v>47</v>
      </c>
      <c r="AC1" s="25"/>
    </row>
    <row r="2" spans="1:32" ht="21" customHeight="1" x14ac:dyDescent="0.2">
      <c r="A2" s="114"/>
      <c r="B2" s="115"/>
      <c r="C2" s="116">
        <v>120</v>
      </c>
      <c r="D2" s="116">
        <v>116</v>
      </c>
      <c r="E2" s="159">
        <v>4</v>
      </c>
      <c r="F2" s="159">
        <v>4</v>
      </c>
      <c r="G2" s="159">
        <v>4</v>
      </c>
      <c r="H2" s="159">
        <v>3</v>
      </c>
      <c r="I2" s="159">
        <v>4</v>
      </c>
      <c r="J2" s="159">
        <v>5</v>
      </c>
      <c r="K2" s="159">
        <v>3</v>
      </c>
      <c r="L2" s="159">
        <v>4</v>
      </c>
      <c r="M2" s="159">
        <v>4</v>
      </c>
      <c r="N2" s="118">
        <f t="shared" ref="N2:N13" si="0">SUM(E2:M2)</f>
        <v>35</v>
      </c>
      <c r="O2" s="159">
        <v>3</v>
      </c>
      <c r="P2" s="159">
        <v>5</v>
      </c>
      <c r="Q2" s="159">
        <v>4</v>
      </c>
      <c r="R2" s="159">
        <v>4</v>
      </c>
      <c r="S2" s="159">
        <v>4</v>
      </c>
      <c r="T2" s="159">
        <v>5</v>
      </c>
      <c r="U2" s="159">
        <v>3</v>
      </c>
      <c r="V2" s="159">
        <v>4</v>
      </c>
      <c r="W2" s="159">
        <v>4</v>
      </c>
      <c r="X2" s="117">
        <f t="shared" ref="X2:X18" si="1">SUM(O2:W2)</f>
        <v>36</v>
      </c>
      <c r="Y2" s="119">
        <f>MIN(Y3:Y21)</f>
        <v>0</v>
      </c>
      <c r="Z2" s="119">
        <f>MIN(Z3:Z21)</f>
        <v>71</v>
      </c>
      <c r="AA2" s="160">
        <v>69.400000000000006</v>
      </c>
      <c r="AB2" s="160">
        <v>67.900000000000006</v>
      </c>
      <c r="AC2" s="25"/>
    </row>
    <row r="3" spans="1:32" ht="21" customHeight="1" x14ac:dyDescent="0.2">
      <c r="A3" s="120" t="s">
        <v>19</v>
      </c>
      <c r="B3" s="107">
        <f>INDEX('2016 Pairings'!$U$3:$U$23,MATCH(A3,'2016 Pairings'!$T$3:$T$23,0),1)</f>
        <v>16.2</v>
      </c>
      <c r="C3" s="108">
        <f>INDEX('2016 Pairings'!$V$3:$V$23,MATCH(A3,'2016 Pairings'!$T$3:$T$23,0),1)</f>
        <v>17</v>
      </c>
      <c r="D3" s="108">
        <f>INDEX('2016 Pairings'!$W$3:$W$23,MATCH(A3,'2016 Pairings'!$T$3:$T$23,0),1)</f>
        <v>15</v>
      </c>
      <c r="E3" s="128">
        <v>7</v>
      </c>
      <c r="F3" s="128">
        <v>7</v>
      </c>
      <c r="G3" s="128">
        <v>6</v>
      </c>
      <c r="H3" s="128">
        <v>3</v>
      </c>
      <c r="I3" s="128">
        <v>4</v>
      </c>
      <c r="J3" s="128">
        <v>5</v>
      </c>
      <c r="K3" s="128">
        <v>2</v>
      </c>
      <c r="L3" s="128">
        <v>5</v>
      </c>
      <c r="M3" s="128">
        <v>7</v>
      </c>
      <c r="N3" s="121">
        <f t="shared" si="0"/>
        <v>46</v>
      </c>
      <c r="O3" s="128">
        <v>3</v>
      </c>
      <c r="P3" s="128">
        <v>7</v>
      </c>
      <c r="Q3" s="128">
        <v>6</v>
      </c>
      <c r="R3" s="128">
        <v>7</v>
      </c>
      <c r="S3" s="128">
        <v>5</v>
      </c>
      <c r="T3" s="128">
        <v>8</v>
      </c>
      <c r="U3" s="128">
        <v>4</v>
      </c>
      <c r="V3" s="128">
        <v>7</v>
      </c>
      <c r="W3" s="128">
        <v>7</v>
      </c>
      <c r="X3" s="122">
        <f t="shared" si="1"/>
        <v>54</v>
      </c>
      <c r="Y3" s="123">
        <f t="shared" ref="Y3:Y16" si="2">SUM(N3,X3)</f>
        <v>100</v>
      </c>
      <c r="Z3" s="111">
        <f>SUM(Y3-C3)</f>
        <v>83</v>
      </c>
      <c r="AA3" s="25"/>
      <c r="AB3" s="25"/>
      <c r="AC3" s="25"/>
    </row>
    <row r="4" spans="1:32" ht="21" customHeight="1" x14ac:dyDescent="0.25">
      <c r="A4" s="120" t="s">
        <v>18</v>
      </c>
      <c r="B4" s="107">
        <f>INDEX('2016 Pairings'!$U$3:$U$23,MATCH(A4,'2016 Pairings'!$T$3:$T$23,0),1)</f>
        <v>13.6</v>
      </c>
      <c r="C4" s="108">
        <f>INDEX('2016 Pairings'!$V$3:$V$23,MATCH(A4,'2016 Pairings'!$T$3:$T$23,0),1)</f>
        <v>14</v>
      </c>
      <c r="D4" s="108">
        <f>INDEX('2016 Pairings'!$W$3:$W$23,MATCH(A4,'2016 Pairings'!$T$3:$T$23,0),1)</f>
        <v>12</v>
      </c>
      <c r="E4" s="128">
        <v>5</v>
      </c>
      <c r="F4" s="128">
        <v>5</v>
      </c>
      <c r="G4" s="128">
        <v>4</v>
      </c>
      <c r="H4" s="128">
        <v>3</v>
      </c>
      <c r="I4" s="128">
        <v>5</v>
      </c>
      <c r="J4" s="128">
        <v>6</v>
      </c>
      <c r="K4" s="128">
        <v>3</v>
      </c>
      <c r="L4" s="128">
        <v>5</v>
      </c>
      <c r="M4" s="128">
        <v>6</v>
      </c>
      <c r="N4" s="121">
        <f t="shared" si="0"/>
        <v>42</v>
      </c>
      <c r="O4" s="128">
        <v>5</v>
      </c>
      <c r="P4" s="128">
        <v>8</v>
      </c>
      <c r="Q4" s="128">
        <v>4</v>
      </c>
      <c r="R4" s="128">
        <v>5</v>
      </c>
      <c r="S4" s="128">
        <v>8</v>
      </c>
      <c r="T4" s="128">
        <v>7</v>
      </c>
      <c r="U4" s="128">
        <v>5</v>
      </c>
      <c r="V4" s="128">
        <v>5</v>
      </c>
      <c r="W4" s="128">
        <v>5</v>
      </c>
      <c r="X4" s="122">
        <f t="shared" si="1"/>
        <v>52</v>
      </c>
      <c r="Y4" s="123">
        <f t="shared" si="2"/>
        <v>94</v>
      </c>
      <c r="Z4" s="111">
        <f>SUM(Y4-C4)</f>
        <v>80</v>
      </c>
      <c r="AA4" s="113" t="s">
        <v>48</v>
      </c>
      <c r="AB4" s="207">
        <f>COUNTA(A6:A21)</f>
        <v>15</v>
      </c>
      <c r="AC4" s="32"/>
      <c r="AE4" s="82">
        <f>MIN(Z3:Z21)</f>
        <v>71</v>
      </c>
      <c r="AF4" s="146">
        <f>COUNTIF(Z3:Z21,AE4)</f>
        <v>1</v>
      </c>
    </row>
    <row r="5" spans="1:32" ht="21" customHeight="1" thickBot="1" x14ac:dyDescent="0.3">
      <c r="A5" s="133" t="s">
        <v>22</v>
      </c>
      <c r="B5" s="90">
        <f>INDEX('2016 Pairings'!$U$3:$U$23,MATCH(A5,'2016 Pairings'!$T$3:$T$23,0),1)</f>
        <v>22.4</v>
      </c>
      <c r="C5" s="91">
        <f>INDEX('2016 Pairings'!$V$3:$V$23,MATCH(A5,'2016 Pairings'!$T$3:$T$23,0),1)</f>
        <v>24</v>
      </c>
      <c r="D5" s="91">
        <f>INDEX('2016 Pairings'!$W$3:$W$23,MATCH(A5,'2016 Pairings'!$T$3:$T$23,0),1)</f>
        <v>21</v>
      </c>
      <c r="E5" s="92">
        <v>5</v>
      </c>
      <c r="F5" s="92">
        <v>7</v>
      </c>
      <c r="G5" s="92">
        <v>6</v>
      </c>
      <c r="H5" s="92">
        <v>5</v>
      </c>
      <c r="I5" s="92">
        <v>6</v>
      </c>
      <c r="J5" s="92">
        <v>6</v>
      </c>
      <c r="K5" s="92">
        <v>3</v>
      </c>
      <c r="L5" s="92">
        <v>5</v>
      </c>
      <c r="M5" s="92">
        <v>7</v>
      </c>
      <c r="N5" s="134">
        <f>SUM(E5:M5)</f>
        <v>50</v>
      </c>
      <c r="O5" s="92">
        <v>4</v>
      </c>
      <c r="P5" s="92">
        <v>7</v>
      </c>
      <c r="Q5" s="92">
        <v>6</v>
      </c>
      <c r="R5" s="92">
        <v>6</v>
      </c>
      <c r="S5" s="92">
        <v>5</v>
      </c>
      <c r="T5" s="92">
        <v>6</v>
      </c>
      <c r="U5" s="92">
        <v>4</v>
      </c>
      <c r="V5" s="92">
        <v>5</v>
      </c>
      <c r="W5" s="92">
        <v>5</v>
      </c>
      <c r="X5" s="135">
        <f>SUM(O5:W5)</f>
        <v>48</v>
      </c>
      <c r="Y5" s="136">
        <f>SUM(N5,X5)</f>
        <v>98</v>
      </c>
      <c r="Z5" s="96">
        <f>SUM(Y5-D5)</f>
        <v>77</v>
      </c>
      <c r="AA5" s="113"/>
      <c r="AB5" s="210">
        <f>AB4*1</f>
        <v>15</v>
      </c>
      <c r="AC5" s="32"/>
    </row>
    <row r="6" spans="1:32" ht="21" customHeight="1" thickBot="1" x14ac:dyDescent="0.25">
      <c r="A6" s="178" t="s">
        <v>120</v>
      </c>
      <c r="B6" s="107">
        <f>INDEX('2016 Pairings'!$U$3:$U$23,MATCH(A6,'2016 Pairings'!$T$3:$T$23,0),1)</f>
        <v>22.3</v>
      </c>
      <c r="C6" s="108">
        <f>INDEX('2016 Pairings'!$V$3:$V$23,MATCH(A6,'2016 Pairings'!$T$3:$T$23,0),1)</f>
        <v>24</v>
      </c>
      <c r="D6" s="108">
        <f>INDEX('2016 Pairings'!$W$3:$W$23,MATCH(A6,'2016 Pairings'!$T$3:$T$23,0),1)</f>
        <v>21</v>
      </c>
      <c r="E6" s="43">
        <v>6</v>
      </c>
      <c r="F6" s="43">
        <v>4</v>
      </c>
      <c r="G6" s="43">
        <v>4</v>
      </c>
      <c r="H6" s="43">
        <v>4</v>
      </c>
      <c r="I6" s="43">
        <v>7</v>
      </c>
      <c r="J6" s="43">
        <v>7</v>
      </c>
      <c r="K6" s="43">
        <v>3</v>
      </c>
      <c r="L6" s="43">
        <v>4</v>
      </c>
      <c r="M6" s="43">
        <v>6</v>
      </c>
      <c r="N6" s="129">
        <f t="shared" si="0"/>
        <v>45</v>
      </c>
      <c r="O6" s="43">
        <v>6</v>
      </c>
      <c r="P6" s="43">
        <v>9</v>
      </c>
      <c r="Q6" s="43">
        <v>6</v>
      </c>
      <c r="R6" s="43">
        <v>7</v>
      </c>
      <c r="S6" s="43">
        <v>5</v>
      </c>
      <c r="T6" s="43">
        <v>6</v>
      </c>
      <c r="U6" s="43">
        <v>4</v>
      </c>
      <c r="V6" s="43">
        <v>7</v>
      </c>
      <c r="W6" s="43">
        <v>7</v>
      </c>
      <c r="X6" s="130">
        <f t="shared" si="1"/>
        <v>57</v>
      </c>
      <c r="Y6" s="131">
        <f t="shared" si="2"/>
        <v>102</v>
      </c>
      <c r="Z6" s="96">
        <f>SUM(Y6-C6)</f>
        <v>78</v>
      </c>
      <c r="AA6" s="212" t="s">
        <v>119</v>
      </c>
      <c r="AB6" s="213">
        <f>AE4</f>
        <v>71</v>
      </c>
      <c r="AC6" s="75"/>
    </row>
    <row r="7" spans="1:32" ht="21" customHeight="1" x14ac:dyDescent="0.2">
      <c r="A7" s="120" t="s">
        <v>109</v>
      </c>
      <c r="B7" s="107">
        <f>INDEX('2016 Pairings'!$U$3:$U$23,MATCH(A7,'2016 Pairings'!$T$3:$T$23,0),1)</f>
        <v>13.1</v>
      </c>
      <c r="C7" s="108">
        <f>INDEX('2016 Pairings'!$V$3:$V$23,MATCH(A7,'2016 Pairings'!$T$3:$T$23,0),1)</f>
        <v>14</v>
      </c>
      <c r="D7" s="108">
        <f>INDEX('2016 Pairings'!$W$3:$W$23,MATCH(A7,'2016 Pairings'!$T$3:$T$23,0),1)</f>
        <v>11</v>
      </c>
      <c r="E7" s="43">
        <v>4</v>
      </c>
      <c r="F7" s="43">
        <v>7</v>
      </c>
      <c r="G7" s="43">
        <v>5</v>
      </c>
      <c r="H7" s="43">
        <v>4</v>
      </c>
      <c r="I7" s="43">
        <v>6</v>
      </c>
      <c r="J7" s="43">
        <v>6</v>
      </c>
      <c r="K7" s="43">
        <v>4</v>
      </c>
      <c r="L7" s="43">
        <v>5</v>
      </c>
      <c r="M7" s="43">
        <v>5</v>
      </c>
      <c r="N7" s="109">
        <f t="shared" si="0"/>
        <v>46</v>
      </c>
      <c r="O7" s="43">
        <v>3</v>
      </c>
      <c r="P7" s="43">
        <v>7</v>
      </c>
      <c r="Q7" s="43">
        <v>7</v>
      </c>
      <c r="R7" s="43">
        <v>4</v>
      </c>
      <c r="S7" s="43">
        <v>5</v>
      </c>
      <c r="T7" s="43">
        <v>6</v>
      </c>
      <c r="U7" s="43">
        <v>4</v>
      </c>
      <c r="V7" s="43">
        <v>6</v>
      </c>
      <c r="W7" s="43">
        <v>6</v>
      </c>
      <c r="X7" s="86">
        <f t="shared" si="1"/>
        <v>48</v>
      </c>
      <c r="Y7" s="110">
        <f t="shared" si="2"/>
        <v>94</v>
      </c>
      <c r="Z7" s="111">
        <f t="shared" ref="Z7:Z20" si="3">SUM(Y7-C7)</f>
        <v>80</v>
      </c>
      <c r="AA7" s="113" t="s">
        <v>49</v>
      </c>
      <c r="AB7" s="211">
        <f>AF4</f>
        <v>1</v>
      </c>
      <c r="AC7" s="75"/>
    </row>
    <row r="8" spans="1:32" ht="21" customHeight="1" x14ac:dyDescent="0.2">
      <c r="A8" s="120" t="s">
        <v>13</v>
      </c>
      <c r="B8" s="107">
        <f>INDEX('2016 Pairings'!$U$3:$U$23,MATCH(A8,'2016 Pairings'!$T$3:$T$23,0),1)</f>
        <v>13.5</v>
      </c>
      <c r="C8" s="108">
        <f>INDEX('2016 Pairings'!$V$3:$V$23,MATCH(A8,'2016 Pairings'!$T$3:$T$23,0),1)</f>
        <v>14</v>
      </c>
      <c r="D8" s="108">
        <f>INDEX('2016 Pairings'!$W$3:$W$23,MATCH(A8,'2016 Pairings'!$T$3:$T$23,0),1)</f>
        <v>12</v>
      </c>
      <c r="E8" s="43">
        <v>5</v>
      </c>
      <c r="F8" s="172">
        <v>5</v>
      </c>
      <c r="G8" s="172">
        <v>4</v>
      </c>
      <c r="H8" s="172">
        <v>4</v>
      </c>
      <c r="I8" s="172">
        <v>5</v>
      </c>
      <c r="J8" s="172">
        <v>6</v>
      </c>
      <c r="K8" s="172">
        <v>3</v>
      </c>
      <c r="L8" s="172">
        <v>6</v>
      </c>
      <c r="M8" s="172">
        <v>5</v>
      </c>
      <c r="N8" s="109">
        <f t="shared" si="0"/>
        <v>43</v>
      </c>
      <c r="O8" s="172">
        <v>4</v>
      </c>
      <c r="P8" s="172">
        <v>7</v>
      </c>
      <c r="Q8" s="172">
        <v>5</v>
      </c>
      <c r="R8" s="172">
        <v>7</v>
      </c>
      <c r="S8" s="172">
        <v>6</v>
      </c>
      <c r="T8" s="172">
        <v>7</v>
      </c>
      <c r="U8" s="172">
        <v>3</v>
      </c>
      <c r="V8" s="172">
        <v>6</v>
      </c>
      <c r="W8" s="172">
        <v>4</v>
      </c>
      <c r="X8" s="86">
        <f t="shared" ref="X8" si="4">SUM(O8:W8)</f>
        <v>49</v>
      </c>
      <c r="Y8" s="110">
        <f t="shared" ref="Y8" si="5">SUM(N8,X8)</f>
        <v>92</v>
      </c>
      <c r="Z8" s="111">
        <f>SUM(Y8-C8)</f>
        <v>78</v>
      </c>
      <c r="AA8" s="113" t="s">
        <v>51</v>
      </c>
      <c r="AB8" s="210">
        <f>SUM(AB5/AB7)</f>
        <v>15</v>
      </c>
      <c r="AC8" s="25"/>
    </row>
    <row r="9" spans="1:32" ht="21" customHeight="1" thickBot="1" x14ac:dyDescent="0.25">
      <c r="A9" s="220"/>
      <c r="B9" s="221" t="s">
        <v>108</v>
      </c>
      <c r="C9" s="222" t="s">
        <v>108</v>
      </c>
      <c r="D9" s="222" t="s">
        <v>108</v>
      </c>
      <c r="E9" s="195"/>
      <c r="F9" s="176"/>
      <c r="G9" s="176"/>
      <c r="H9" s="176"/>
      <c r="I9" s="176"/>
      <c r="J9" s="176"/>
      <c r="K9" s="176"/>
      <c r="L9" s="176"/>
      <c r="M9" s="176"/>
      <c r="N9" s="202">
        <f t="shared" ref="N9" si="6">SUM(E9:M9)</f>
        <v>0</v>
      </c>
      <c r="O9" s="176"/>
      <c r="P9" s="176"/>
      <c r="Q9" s="176"/>
      <c r="R9" s="176"/>
      <c r="S9" s="176"/>
      <c r="T9" s="176"/>
      <c r="U9" s="176"/>
      <c r="V9" s="176"/>
      <c r="W9" s="176"/>
      <c r="X9" s="203">
        <f t="shared" ref="X9" si="7">SUM(O9:W9)</f>
        <v>0</v>
      </c>
      <c r="Y9" s="95">
        <f t="shared" si="2"/>
        <v>0</v>
      </c>
      <c r="Z9" s="96"/>
      <c r="AA9" s="25"/>
      <c r="AB9" s="25"/>
      <c r="AC9" s="25"/>
    </row>
    <row r="10" spans="1:32" ht="21" customHeight="1" x14ac:dyDescent="0.2">
      <c r="A10" s="127" t="s">
        <v>16</v>
      </c>
      <c r="B10" s="151">
        <f>INDEX('2016 Pairings'!$U$3:$U$23,MATCH(A10,'2016 Pairings'!$T$3:$T$23,0),1)</f>
        <v>16.2</v>
      </c>
      <c r="C10" s="152">
        <f>INDEX('2016 Pairings'!$V$3:$V$23,MATCH(A10,'2016 Pairings'!$T$3:$T$23,0),1)</f>
        <v>17</v>
      </c>
      <c r="D10" s="152">
        <f>INDEX('2016 Pairings'!$W$3:$W$23,MATCH(A10,'2016 Pairings'!$T$3:$T$23,0),1)</f>
        <v>15</v>
      </c>
      <c r="E10" s="128">
        <v>5</v>
      </c>
      <c r="F10" s="128">
        <v>7</v>
      </c>
      <c r="G10" s="128">
        <v>4</v>
      </c>
      <c r="H10" s="128">
        <v>4</v>
      </c>
      <c r="I10" s="128">
        <v>5</v>
      </c>
      <c r="J10" s="128">
        <v>6</v>
      </c>
      <c r="K10" s="128">
        <v>4</v>
      </c>
      <c r="L10" s="128">
        <v>4</v>
      </c>
      <c r="M10" s="128">
        <v>7</v>
      </c>
      <c r="N10" s="137">
        <f t="shared" si="0"/>
        <v>46</v>
      </c>
      <c r="O10" s="177">
        <v>4</v>
      </c>
      <c r="P10" s="177">
        <v>5</v>
      </c>
      <c r="Q10" s="177">
        <v>5</v>
      </c>
      <c r="R10" s="177">
        <v>6</v>
      </c>
      <c r="S10" s="177">
        <v>5</v>
      </c>
      <c r="T10" s="177">
        <v>5</v>
      </c>
      <c r="U10" s="177">
        <v>5</v>
      </c>
      <c r="V10" s="177">
        <v>5</v>
      </c>
      <c r="W10" s="177">
        <v>5</v>
      </c>
      <c r="X10" s="138">
        <f t="shared" si="1"/>
        <v>45</v>
      </c>
      <c r="Y10" s="139">
        <f t="shared" si="2"/>
        <v>91</v>
      </c>
      <c r="Z10" s="132">
        <f>SUM(Y10-D10)</f>
        <v>76</v>
      </c>
      <c r="AA10" s="25"/>
      <c r="AB10" s="25"/>
      <c r="AC10" s="25"/>
    </row>
    <row r="11" spans="1:32" ht="21" customHeight="1" x14ac:dyDescent="0.2">
      <c r="A11" s="106" t="s">
        <v>110</v>
      </c>
      <c r="B11" s="107">
        <f>INDEX('2016 Pairings'!$U$3:$U$23,MATCH(A11,'2016 Pairings'!$T$3:$T$23,0),1)</f>
        <v>10</v>
      </c>
      <c r="C11" s="108">
        <f>INDEX('2016 Pairings'!$V$3:$V$23,MATCH(A11,'2016 Pairings'!$T$3:$T$23,0),1)</f>
        <v>11</v>
      </c>
      <c r="D11" s="108">
        <f>INDEX('2016 Pairings'!$W$3:$W$23,MATCH(A11,'2016 Pairings'!$T$3:$T$23,0),1)</f>
        <v>8</v>
      </c>
      <c r="E11" s="128">
        <v>6</v>
      </c>
      <c r="F11" s="128">
        <v>5</v>
      </c>
      <c r="G11" s="128">
        <v>6</v>
      </c>
      <c r="H11" s="128">
        <v>4</v>
      </c>
      <c r="I11" s="128">
        <v>5</v>
      </c>
      <c r="J11" s="128">
        <v>4</v>
      </c>
      <c r="K11" s="128">
        <v>3</v>
      </c>
      <c r="L11" s="128">
        <v>5</v>
      </c>
      <c r="M11" s="128">
        <v>6</v>
      </c>
      <c r="N11" s="121">
        <f t="shared" si="0"/>
        <v>44</v>
      </c>
      <c r="O11" s="175">
        <v>4</v>
      </c>
      <c r="P11" s="175">
        <v>5</v>
      </c>
      <c r="Q11" s="175">
        <v>5</v>
      </c>
      <c r="R11" s="175">
        <v>5</v>
      </c>
      <c r="S11" s="175">
        <v>6</v>
      </c>
      <c r="T11" s="175">
        <v>8</v>
      </c>
      <c r="U11" s="175">
        <v>4</v>
      </c>
      <c r="V11" s="175">
        <v>6</v>
      </c>
      <c r="W11" s="175">
        <v>5</v>
      </c>
      <c r="X11" s="122">
        <f t="shared" si="1"/>
        <v>48</v>
      </c>
      <c r="Y11" s="123">
        <f t="shared" si="2"/>
        <v>92</v>
      </c>
      <c r="Z11" s="111">
        <f t="shared" si="3"/>
        <v>81</v>
      </c>
      <c r="AA11" s="25"/>
      <c r="AB11" s="25"/>
      <c r="AC11" s="25"/>
    </row>
    <row r="12" spans="1:32" ht="21" customHeight="1" x14ac:dyDescent="0.2">
      <c r="A12" s="106" t="s">
        <v>106</v>
      </c>
      <c r="B12" s="107">
        <f>INDEX('2016 Pairings'!$U$3:$U$23,MATCH(A12,'2016 Pairings'!$T$3:$T$23,0),1)</f>
        <v>18.399999999999999</v>
      </c>
      <c r="C12" s="108">
        <f>INDEX('2016 Pairings'!$V$3:$V$23,MATCH(A12,'2016 Pairings'!$T$3:$T$23,0),1)</f>
        <v>20</v>
      </c>
      <c r="D12" s="108">
        <f>INDEX('2016 Pairings'!$W$3:$W$23,MATCH(A12,'2016 Pairings'!$T$3:$T$23,0),1)</f>
        <v>17</v>
      </c>
      <c r="E12" s="128">
        <v>5</v>
      </c>
      <c r="F12" s="128">
        <v>5</v>
      </c>
      <c r="G12" s="128">
        <v>5</v>
      </c>
      <c r="H12" s="128">
        <v>4</v>
      </c>
      <c r="I12" s="128">
        <v>5</v>
      </c>
      <c r="J12" s="128">
        <v>6</v>
      </c>
      <c r="K12" s="128">
        <v>5</v>
      </c>
      <c r="L12" s="128">
        <v>4</v>
      </c>
      <c r="M12" s="128">
        <v>5</v>
      </c>
      <c r="N12" s="121">
        <f t="shared" si="0"/>
        <v>44</v>
      </c>
      <c r="O12" s="175">
        <v>4</v>
      </c>
      <c r="P12" s="175">
        <v>5</v>
      </c>
      <c r="Q12" s="175">
        <v>6</v>
      </c>
      <c r="R12" s="175">
        <v>7</v>
      </c>
      <c r="S12" s="175">
        <v>5</v>
      </c>
      <c r="T12" s="175">
        <v>6</v>
      </c>
      <c r="U12" s="175">
        <v>4</v>
      </c>
      <c r="V12" s="175">
        <v>6</v>
      </c>
      <c r="W12" s="175">
        <v>6</v>
      </c>
      <c r="X12" s="122">
        <f t="shared" si="1"/>
        <v>49</v>
      </c>
      <c r="Y12" s="123">
        <f t="shared" si="2"/>
        <v>93</v>
      </c>
      <c r="Z12" s="111">
        <f t="shared" si="3"/>
        <v>73</v>
      </c>
      <c r="AA12" s="25"/>
      <c r="AB12" s="25"/>
      <c r="AC12" s="25"/>
    </row>
    <row r="13" spans="1:32" ht="21" customHeight="1" thickBot="1" x14ac:dyDescent="0.25">
      <c r="A13" s="89" t="s">
        <v>17</v>
      </c>
      <c r="B13" s="90">
        <f>INDEX('2016 Pairings'!$U$3:$U$23,MATCH(A13,'2016 Pairings'!$T$3:$T$23,0),1)</f>
        <v>28.3</v>
      </c>
      <c r="C13" s="91">
        <f>INDEX('2016 Pairings'!$V$3:$V$23,MATCH(A13,'2016 Pairings'!$T$3:$T$23,0),1)</f>
        <v>30</v>
      </c>
      <c r="D13" s="91">
        <f>INDEX('2016 Pairings'!$W$3:$W$23,MATCH(A13,'2016 Pairings'!$T$3:$T$23,0),1)</f>
        <v>27</v>
      </c>
      <c r="E13" s="92">
        <v>5</v>
      </c>
      <c r="F13" s="92">
        <v>8</v>
      </c>
      <c r="G13" s="92">
        <v>5</v>
      </c>
      <c r="H13" s="92">
        <v>4</v>
      </c>
      <c r="I13" s="92">
        <v>7</v>
      </c>
      <c r="J13" s="92">
        <v>8</v>
      </c>
      <c r="K13" s="92">
        <v>5</v>
      </c>
      <c r="L13" s="92">
        <v>7</v>
      </c>
      <c r="M13" s="92">
        <v>8</v>
      </c>
      <c r="N13" s="134">
        <f t="shared" si="0"/>
        <v>57</v>
      </c>
      <c r="O13" s="176">
        <v>4</v>
      </c>
      <c r="P13" s="176">
        <v>6</v>
      </c>
      <c r="Q13" s="176">
        <v>5</v>
      </c>
      <c r="R13" s="176">
        <v>7</v>
      </c>
      <c r="S13" s="176">
        <v>5</v>
      </c>
      <c r="T13" s="176">
        <v>6</v>
      </c>
      <c r="U13" s="176">
        <v>3</v>
      </c>
      <c r="V13" s="176">
        <v>6</v>
      </c>
      <c r="W13" s="176">
        <v>5</v>
      </c>
      <c r="X13" s="135">
        <f t="shared" si="1"/>
        <v>47</v>
      </c>
      <c r="Y13" s="136">
        <f t="shared" si="2"/>
        <v>104</v>
      </c>
      <c r="Z13" s="96">
        <f>SUM(Y13-D13)</f>
        <v>77</v>
      </c>
      <c r="AA13" s="29"/>
      <c r="AB13" s="29"/>
      <c r="AC13" s="29"/>
    </row>
    <row r="14" spans="1:32" ht="21" customHeight="1" x14ac:dyDescent="0.2">
      <c r="A14" s="127" t="s">
        <v>14</v>
      </c>
      <c r="B14" s="151">
        <f>INDEX('2016 Pairings'!$U$3:$U$23,MATCH(A14,'2016 Pairings'!$T$3:$T$23,0),1)</f>
        <v>14</v>
      </c>
      <c r="C14" s="152">
        <f>INDEX('2016 Pairings'!$V$3:$V$23,MATCH(A14,'2016 Pairings'!$T$3:$T$23,0),1)</f>
        <v>15</v>
      </c>
      <c r="D14" s="152">
        <f>INDEX('2016 Pairings'!$W$3:$W$23,MATCH(A14,'2016 Pairings'!$T$3:$T$23,0),1)</f>
        <v>12</v>
      </c>
      <c r="E14" s="177">
        <v>5</v>
      </c>
      <c r="F14" s="177">
        <v>5</v>
      </c>
      <c r="G14" s="177">
        <v>5</v>
      </c>
      <c r="H14" s="177">
        <v>4</v>
      </c>
      <c r="I14" s="177">
        <v>6</v>
      </c>
      <c r="J14" s="177">
        <v>7</v>
      </c>
      <c r="K14" s="177">
        <v>4</v>
      </c>
      <c r="L14" s="177">
        <v>4</v>
      </c>
      <c r="M14" s="177">
        <v>5</v>
      </c>
      <c r="N14" s="137">
        <f t="shared" ref="N14:N18" si="8">SUM(E14:M14)</f>
        <v>45</v>
      </c>
      <c r="O14" s="177">
        <v>4</v>
      </c>
      <c r="P14" s="177">
        <v>5</v>
      </c>
      <c r="Q14" s="177">
        <v>4</v>
      </c>
      <c r="R14" s="177">
        <v>5</v>
      </c>
      <c r="S14" s="177">
        <v>5</v>
      </c>
      <c r="T14" s="177">
        <v>5</v>
      </c>
      <c r="U14" s="177">
        <v>3</v>
      </c>
      <c r="V14" s="177">
        <v>6</v>
      </c>
      <c r="W14" s="177">
        <v>5</v>
      </c>
      <c r="X14" s="138">
        <f t="shared" si="1"/>
        <v>42</v>
      </c>
      <c r="Y14" s="131">
        <f t="shared" si="2"/>
        <v>87</v>
      </c>
      <c r="Z14" s="132">
        <f>SUM(Y14-D14)</f>
        <v>75</v>
      </c>
      <c r="AA14" s="29"/>
      <c r="AB14" s="29"/>
      <c r="AC14" s="29"/>
    </row>
    <row r="15" spans="1:32" ht="21" customHeight="1" x14ac:dyDescent="0.2">
      <c r="A15" s="106" t="s">
        <v>115</v>
      </c>
      <c r="B15" s="107">
        <f>INDEX('2016 Pairings'!$U$3:$U$23,MATCH(A15,'2016 Pairings'!$T$3:$T$23,0),1)</f>
        <v>14</v>
      </c>
      <c r="C15" s="108">
        <f>INDEX('2016 Pairings'!$V$3:$V$23,MATCH(A15,'2016 Pairings'!$T$3:$T$23,0),1)</f>
        <v>15</v>
      </c>
      <c r="D15" s="108">
        <f>INDEX('2016 Pairings'!$W$3:$W$23,MATCH(A15,'2016 Pairings'!$T$3:$T$23,0),1)</f>
        <v>12</v>
      </c>
      <c r="E15" s="175">
        <v>6</v>
      </c>
      <c r="F15" s="175">
        <v>5</v>
      </c>
      <c r="G15" s="175">
        <v>6</v>
      </c>
      <c r="H15" s="175">
        <v>4</v>
      </c>
      <c r="I15" s="175">
        <v>7</v>
      </c>
      <c r="J15" s="175">
        <v>7</v>
      </c>
      <c r="K15" s="175">
        <v>3</v>
      </c>
      <c r="L15" s="175">
        <v>4</v>
      </c>
      <c r="M15" s="175">
        <v>4</v>
      </c>
      <c r="N15" s="109">
        <f t="shared" si="8"/>
        <v>46</v>
      </c>
      <c r="O15" s="175">
        <v>4</v>
      </c>
      <c r="P15" s="175">
        <v>5</v>
      </c>
      <c r="Q15" s="175">
        <v>4</v>
      </c>
      <c r="R15" s="175">
        <v>5</v>
      </c>
      <c r="S15" s="175">
        <v>5</v>
      </c>
      <c r="T15" s="175">
        <v>10</v>
      </c>
      <c r="U15" s="175">
        <v>4</v>
      </c>
      <c r="V15" s="175">
        <v>4</v>
      </c>
      <c r="W15" s="175">
        <v>7</v>
      </c>
      <c r="X15" s="86">
        <f t="shared" si="1"/>
        <v>48</v>
      </c>
      <c r="Y15" s="126">
        <f t="shared" si="2"/>
        <v>94</v>
      </c>
      <c r="Z15" s="111">
        <f t="shared" si="3"/>
        <v>79</v>
      </c>
      <c r="AA15" s="29"/>
      <c r="AB15" s="29"/>
      <c r="AC15" s="29"/>
    </row>
    <row r="16" spans="1:32" ht="21" customHeight="1" x14ac:dyDescent="0.2">
      <c r="A16" s="106" t="s">
        <v>114</v>
      </c>
      <c r="B16" s="107">
        <f>INDEX('2016 Pairings'!$U$3:$U$23,MATCH(A16,'2016 Pairings'!$T$3:$T$23,0),1)</f>
        <v>19</v>
      </c>
      <c r="C16" s="108">
        <f>INDEX('2016 Pairings'!$V$3:$V$23,MATCH(A16,'2016 Pairings'!$T$3:$T$23,0),1)</f>
        <v>20</v>
      </c>
      <c r="D16" s="108">
        <f>INDEX('2016 Pairings'!$W$3:$W$23,MATCH(A16,'2016 Pairings'!$T$3:$T$23,0),1)</f>
        <v>18</v>
      </c>
      <c r="E16" s="175">
        <v>6</v>
      </c>
      <c r="F16" s="175">
        <v>4</v>
      </c>
      <c r="G16" s="175">
        <v>8</v>
      </c>
      <c r="H16" s="175">
        <v>5</v>
      </c>
      <c r="I16" s="175">
        <v>5</v>
      </c>
      <c r="J16" s="175">
        <v>8</v>
      </c>
      <c r="K16" s="175">
        <v>4</v>
      </c>
      <c r="L16" s="175">
        <v>5</v>
      </c>
      <c r="M16" s="175">
        <v>6</v>
      </c>
      <c r="N16" s="109">
        <f t="shared" si="8"/>
        <v>51</v>
      </c>
      <c r="O16" s="175">
        <v>4</v>
      </c>
      <c r="P16" s="175">
        <v>6</v>
      </c>
      <c r="Q16" s="175">
        <v>6</v>
      </c>
      <c r="R16" s="175">
        <v>6</v>
      </c>
      <c r="S16" s="175">
        <v>5</v>
      </c>
      <c r="T16" s="175">
        <v>5</v>
      </c>
      <c r="U16" s="175">
        <v>3</v>
      </c>
      <c r="V16" s="175">
        <v>5</v>
      </c>
      <c r="W16" s="175">
        <v>5</v>
      </c>
      <c r="X16" s="86">
        <f t="shared" si="1"/>
        <v>45</v>
      </c>
      <c r="Y16" s="126">
        <f t="shared" si="2"/>
        <v>96</v>
      </c>
      <c r="Z16" s="111">
        <f t="shared" si="3"/>
        <v>76</v>
      </c>
      <c r="AA16" s="29"/>
      <c r="AB16" s="29"/>
      <c r="AC16" s="29"/>
    </row>
    <row r="17" spans="1:29" s="155" customFormat="1" ht="21" customHeight="1" thickBot="1" x14ac:dyDescent="0.25">
      <c r="A17" s="89" t="s">
        <v>21</v>
      </c>
      <c r="B17" s="90">
        <f>INDEX('2016 Pairings'!$U$3:$U$23,MATCH(A17,'2016 Pairings'!$T$3:$T$23,0),1)</f>
        <v>12.7</v>
      </c>
      <c r="C17" s="91">
        <f>INDEX('2016 Pairings'!$V$3:$V$23,MATCH(A17,'2016 Pairings'!$T$3:$T$23,0),1)</f>
        <v>13</v>
      </c>
      <c r="D17" s="91">
        <f>INDEX('2016 Pairings'!$W$3:$W$23,MATCH(A17,'2016 Pairings'!$T$3:$T$23,0),1)</f>
        <v>11</v>
      </c>
      <c r="E17" s="176">
        <v>5</v>
      </c>
      <c r="F17" s="176">
        <v>4</v>
      </c>
      <c r="G17" s="176">
        <v>4</v>
      </c>
      <c r="H17" s="176">
        <v>3</v>
      </c>
      <c r="I17" s="176">
        <v>4</v>
      </c>
      <c r="J17" s="176">
        <v>7</v>
      </c>
      <c r="K17" s="176">
        <v>4</v>
      </c>
      <c r="L17" s="176">
        <v>4</v>
      </c>
      <c r="M17" s="176">
        <v>5</v>
      </c>
      <c r="N17" s="93">
        <f t="shared" si="8"/>
        <v>40</v>
      </c>
      <c r="O17" s="176">
        <v>4</v>
      </c>
      <c r="P17" s="176">
        <v>7</v>
      </c>
      <c r="Q17" s="176">
        <v>4</v>
      </c>
      <c r="R17" s="176">
        <v>5</v>
      </c>
      <c r="S17" s="176">
        <v>6</v>
      </c>
      <c r="T17" s="176">
        <v>6</v>
      </c>
      <c r="U17" s="176">
        <v>4</v>
      </c>
      <c r="V17" s="176">
        <v>5</v>
      </c>
      <c r="W17" s="176">
        <v>5</v>
      </c>
      <c r="X17" s="94">
        <f t="shared" si="1"/>
        <v>46</v>
      </c>
      <c r="Y17" s="145">
        <f t="shared" ref="Y17:Y21" si="9">SUM(N17,X17)</f>
        <v>86</v>
      </c>
      <c r="Z17" s="96">
        <f t="shared" si="3"/>
        <v>73</v>
      </c>
      <c r="AA17" s="29"/>
      <c r="AB17" s="29" t="s">
        <v>121</v>
      </c>
      <c r="AC17" s="29"/>
    </row>
    <row r="18" spans="1:29" s="155" customFormat="1" ht="21" customHeight="1" thickBot="1" x14ac:dyDescent="0.25">
      <c r="A18" s="127" t="s">
        <v>1</v>
      </c>
      <c r="B18" s="151">
        <f>INDEX('2016 Pairings'!$U$3:$U$23,MATCH(A18,'2016 Pairings'!$T$3:$T$23,0),1)</f>
        <v>8.1</v>
      </c>
      <c r="C18" s="152">
        <f>INDEX('2016 Pairings'!$V$3:$V$23,MATCH(A18,'2016 Pairings'!$T$3:$T$23,0),1)</f>
        <v>9</v>
      </c>
      <c r="D18" s="152">
        <f>INDEX('2016 Pairings'!$W$3:$W$23,MATCH(A18,'2016 Pairings'!$T$3:$T$23,0),1)</f>
        <v>6</v>
      </c>
      <c r="E18" s="128">
        <v>5</v>
      </c>
      <c r="F18" s="128">
        <v>5</v>
      </c>
      <c r="G18" s="128">
        <v>3</v>
      </c>
      <c r="H18" s="128">
        <v>4</v>
      </c>
      <c r="I18" s="128">
        <v>5</v>
      </c>
      <c r="J18" s="128">
        <v>5</v>
      </c>
      <c r="K18" s="128">
        <v>4</v>
      </c>
      <c r="L18" s="128">
        <v>5</v>
      </c>
      <c r="M18" s="128">
        <v>4</v>
      </c>
      <c r="N18" s="93">
        <f t="shared" si="8"/>
        <v>40</v>
      </c>
      <c r="O18" s="140">
        <v>4</v>
      </c>
      <c r="P18" s="177">
        <v>8</v>
      </c>
      <c r="Q18" s="177">
        <v>4</v>
      </c>
      <c r="R18" s="177">
        <v>5</v>
      </c>
      <c r="S18" s="177">
        <v>3</v>
      </c>
      <c r="T18" s="177">
        <v>5</v>
      </c>
      <c r="U18" s="177">
        <v>4</v>
      </c>
      <c r="V18" s="177">
        <v>4</v>
      </c>
      <c r="W18" s="177">
        <v>5</v>
      </c>
      <c r="X18" s="94">
        <f t="shared" si="1"/>
        <v>42</v>
      </c>
      <c r="Y18" s="145">
        <f t="shared" si="9"/>
        <v>82</v>
      </c>
      <c r="Z18" s="132">
        <f t="shared" si="3"/>
        <v>73</v>
      </c>
      <c r="AA18" s="29"/>
      <c r="AB18" s="29"/>
      <c r="AC18" s="29"/>
    </row>
    <row r="19" spans="1:29" s="155" customFormat="1" ht="21" customHeight="1" x14ac:dyDescent="0.2">
      <c r="A19" s="106" t="s">
        <v>15</v>
      </c>
      <c r="B19" s="107">
        <f>INDEX('2016 Pairings'!$U$3:$U$23,MATCH(A19,'2016 Pairings'!$T$3:$T$23,0),1)</f>
        <v>18.2</v>
      </c>
      <c r="C19" s="108">
        <f>INDEX('2016 Pairings'!$V$3:$V$23,MATCH(A19,'2016 Pairings'!$T$3:$T$23,0),1)</f>
        <v>19</v>
      </c>
      <c r="D19" s="108">
        <f>INDEX('2016 Pairings'!$W$3:$W$23,MATCH(A19,'2016 Pairings'!$T$3:$T$23,0),1)</f>
        <v>17</v>
      </c>
      <c r="E19" s="128">
        <v>7</v>
      </c>
      <c r="F19" s="128">
        <v>7</v>
      </c>
      <c r="G19" s="128">
        <v>6</v>
      </c>
      <c r="H19" s="128">
        <v>5</v>
      </c>
      <c r="I19" s="128">
        <v>5</v>
      </c>
      <c r="J19" s="128">
        <v>5</v>
      </c>
      <c r="K19" s="128">
        <v>3</v>
      </c>
      <c r="L19" s="128">
        <v>5</v>
      </c>
      <c r="M19" s="128">
        <v>5</v>
      </c>
      <c r="N19" s="124">
        <f t="shared" ref="N19:N21" si="10">SUM(E19:M19)</f>
        <v>48</v>
      </c>
      <c r="O19" s="175">
        <v>5</v>
      </c>
      <c r="P19" s="175">
        <v>5</v>
      </c>
      <c r="Q19" s="175">
        <v>5</v>
      </c>
      <c r="R19" s="175">
        <v>5</v>
      </c>
      <c r="S19" s="175">
        <v>5</v>
      </c>
      <c r="T19" s="175">
        <v>7</v>
      </c>
      <c r="U19" s="175">
        <v>5</v>
      </c>
      <c r="V19" s="175">
        <v>8</v>
      </c>
      <c r="W19" s="175">
        <v>5</v>
      </c>
      <c r="X19" s="125">
        <f t="shared" ref="X19:X21" si="11">SUM(O19:W19)</f>
        <v>50</v>
      </c>
      <c r="Y19" s="126">
        <f t="shared" si="9"/>
        <v>98</v>
      </c>
      <c r="Z19" s="111">
        <f>SUM(Y19-D19)</f>
        <v>81</v>
      </c>
      <c r="AA19" s="29"/>
      <c r="AB19" s="29"/>
      <c r="AC19" s="29"/>
    </row>
    <row r="20" spans="1:29" s="155" customFormat="1" ht="21" customHeight="1" x14ac:dyDescent="0.2">
      <c r="A20" s="106" t="s">
        <v>113</v>
      </c>
      <c r="B20" s="107">
        <f>INDEX('2016 Pairings'!$U$3:$U$23,MATCH(A20,'2016 Pairings'!$T$3:$T$23,0),1)</f>
        <v>16.7</v>
      </c>
      <c r="C20" s="108">
        <f>INDEX('2016 Pairings'!$V$3:$V$23,MATCH(A20,'2016 Pairings'!$T$3:$T$23,0),1)</f>
        <v>18</v>
      </c>
      <c r="D20" s="108">
        <f>INDEX('2016 Pairings'!$W$3:$W$23,MATCH(A20,'2016 Pairings'!$T$3:$T$23,0),1)</f>
        <v>15</v>
      </c>
      <c r="E20" s="128">
        <v>6</v>
      </c>
      <c r="F20" s="128">
        <v>7</v>
      </c>
      <c r="G20" s="128">
        <v>5</v>
      </c>
      <c r="H20" s="128">
        <v>3</v>
      </c>
      <c r="I20" s="128">
        <v>4</v>
      </c>
      <c r="J20" s="128">
        <v>6</v>
      </c>
      <c r="K20" s="128">
        <v>4</v>
      </c>
      <c r="L20" s="128">
        <v>5</v>
      </c>
      <c r="M20" s="128">
        <v>5</v>
      </c>
      <c r="N20" s="124">
        <f t="shared" si="10"/>
        <v>45</v>
      </c>
      <c r="O20" s="175">
        <v>4</v>
      </c>
      <c r="P20" s="175">
        <v>5</v>
      </c>
      <c r="Q20" s="175">
        <v>4</v>
      </c>
      <c r="R20" s="175">
        <v>5</v>
      </c>
      <c r="S20" s="175">
        <v>5</v>
      </c>
      <c r="T20" s="175">
        <v>5</v>
      </c>
      <c r="U20" s="175">
        <v>4</v>
      </c>
      <c r="V20" s="175">
        <v>5</v>
      </c>
      <c r="W20" s="175">
        <v>7</v>
      </c>
      <c r="X20" s="125">
        <f t="shared" si="11"/>
        <v>44</v>
      </c>
      <c r="Y20" s="126">
        <f t="shared" si="9"/>
        <v>89</v>
      </c>
      <c r="Z20" s="111">
        <f t="shared" si="3"/>
        <v>71</v>
      </c>
      <c r="AA20" s="29"/>
      <c r="AB20" s="29"/>
      <c r="AC20" s="29"/>
    </row>
    <row r="21" spans="1:29" ht="24" customHeight="1" thickBot="1" x14ac:dyDescent="0.25">
      <c r="A21" s="89" t="s">
        <v>111</v>
      </c>
      <c r="B21" s="90">
        <f>INDEX('2016 Pairings'!$U$3:$U$23,MATCH(A21,'2016 Pairings'!$T$3:$T$23,0),1)</f>
        <v>28.2</v>
      </c>
      <c r="C21" s="91">
        <f>INDEX('2016 Pairings'!$V$3:$V$23,MATCH(A21,'2016 Pairings'!$T$3:$T$23,0),1)</f>
        <v>30</v>
      </c>
      <c r="D21" s="91">
        <f>INDEX('2016 Pairings'!$W$3:$W$23,MATCH(A21,'2016 Pairings'!$T$3:$T$23,0),1)</f>
        <v>27</v>
      </c>
      <c r="E21" s="92">
        <v>5</v>
      </c>
      <c r="F21" s="92">
        <v>6</v>
      </c>
      <c r="G21" s="92">
        <v>5</v>
      </c>
      <c r="H21" s="92">
        <v>3</v>
      </c>
      <c r="I21" s="92">
        <v>6</v>
      </c>
      <c r="J21" s="92">
        <v>6</v>
      </c>
      <c r="K21" s="92">
        <v>5</v>
      </c>
      <c r="L21" s="92">
        <v>5</v>
      </c>
      <c r="M21" s="92">
        <v>8</v>
      </c>
      <c r="N21" s="143">
        <f t="shared" si="10"/>
        <v>49</v>
      </c>
      <c r="O21" s="176">
        <v>5</v>
      </c>
      <c r="P21" s="176">
        <v>6</v>
      </c>
      <c r="Q21" s="176">
        <v>6</v>
      </c>
      <c r="R21" s="176">
        <v>5</v>
      </c>
      <c r="S21" s="176">
        <v>7</v>
      </c>
      <c r="T21" s="176">
        <v>8</v>
      </c>
      <c r="U21" s="176">
        <v>5</v>
      </c>
      <c r="V21" s="176">
        <v>6</v>
      </c>
      <c r="W21" s="176">
        <v>5</v>
      </c>
      <c r="X21" s="144">
        <f t="shared" si="11"/>
        <v>53</v>
      </c>
      <c r="Y21" s="145">
        <f t="shared" si="9"/>
        <v>102</v>
      </c>
      <c r="Z21" s="96">
        <f>SUM(Y21-D21)</f>
        <v>75</v>
      </c>
    </row>
    <row r="22" spans="1:29" ht="15.75" customHeight="1" x14ac:dyDescent="0.2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9" ht="15.75" customHeight="1" x14ac:dyDescent="0.2">
      <c r="A23" s="237" t="s">
        <v>107</v>
      </c>
      <c r="B23" s="238"/>
      <c r="C23" s="239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</sheetData>
  <mergeCells count="1">
    <mergeCell ref="A23:C23"/>
  </mergeCells>
  <conditionalFormatting sqref="Z3:Z21">
    <cfRule type="expression" dxfId="128" priority="172">
      <formula>Z3=$Z$2</formula>
    </cfRule>
  </conditionalFormatting>
  <conditionalFormatting sqref="Y3:Y21">
    <cfRule type="expression" dxfId="127" priority="171">
      <formula>Y3=$Y$2</formula>
    </cfRule>
  </conditionalFormatting>
  <conditionalFormatting sqref="A24:A1048576 A22:Z22 A1:A7 A9:A21">
    <cfRule type="cellIs" dxfId="126" priority="145" operator="equal">
      <formula>"Ron W"</formula>
    </cfRule>
    <cfRule type="cellIs" dxfId="125" priority="146" operator="equal">
      <formula>"Ron"</formula>
    </cfRule>
    <cfRule type="cellIs" dxfId="124" priority="147" operator="equal">
      <formula>"Pat B"</formula>
    </cfRule>
    <cfRule type="cellIs" dxfId="123" priority="148" operator="equal">
      <formula>"Steve"</formula>
    </cfRule>
    <cfRule type="cellIs" dxfId="122" priority="149" operator="equal">
      <formula>"Herb"</formula>
    </cfRule>
    <cfRule type="cellIs" dxfId="121" priority="150" operator="equal">
      <formula>"Bob"</formula>
    </cfRule>
    <cfRule type="cellIs" dxfId="120" priority="151" operator="equal">
      <formula>"Bill"</formula>
    </cfRule>
    <cfRule type="cellIs" dxfId="119" priority="152" operator="equal">
      <formula>"Mike C"</formula>
    </cfRule>
  </conditionalFormatting>
  <conditionalFormatting sqref="A8">
    <cfRule type="cellIs" dxfId="118" priority="2" operator="equal">
      <formula>"Ron W"</formula>
    </cfRule>
    <cfRule type="cellIs" dxfId="117" priority="3" operator="equal">
      <formula>"Ron"</formula>
    </cfRule>
    <cfRule type="cellIs" dxfId="116" priority="4" operator="equal">
      <formula>"Pat B"</formula>
    </cfRule>
    <cfRule type="cellIs" dxfId="115" priority="5" operator="equal">
      <formula>"Steve"</formula>
    </cfRule>
    <cfRule type="cellIs" dxfId="114" priority="6" operator="equal">
      <formula>"Herb"</formula>
    </cfRule>
    <cfRule type="cellIs" dxfId="113" priority="7" operator="equal">
      <formula>"Bob"</formula>
    </cfRule>
    <cfRule type="cellIs" dxfId="112" priority="8" operator="equal">
      <formula>"Bill"</formula>
    </cfRule>
    <cfRule type="cellIs" dxfId="111" priority="9" operator="equal">
      <formula>"Mike C"</formula>
    </cfRule>
  </conditionalFormatting>
  <conditionalFormatting sqref="A1:A1048576">
    <cfRule type="cellIs" dxfId="110" priority="1" operator="equal">
      <formula>"Mike C"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9"/>
  <sheetViews>
    <sheetView topLeftCell="A15" zoomScale="180" zoomScaleNormal="180" workbookViewId="0">
      <selection activeCell="P18" sqref="P18"/>
    </sheetView>
  </sheetViews>
  <sheetFormatPr defaultColWidth="17.28515625" defaultRowHeight="15.75" customHeight="1" x14ac:dyDescent="0.2"/>
  <cols>
    <col min="1" max="1" width="9.85546875" style="146" customWidth="1"/>
    <col min="2" max="10" width="5.42578125" style="146" customWidth="1"/>
    <col min="11" max="11" width="5.42578125" style="179" customWidth="1"/>
    <col min="12" max="19" width="5.42578125" style="146" customWidth="1"/>
    <col min="20" max="20" width="5.85546875" style="146" bestFit="1" customWidth="1"/>
    <col min="21" max="22" width="5.42578125" style="146" customWidth="1"/>
    <col min="23" max="23" width="16" style="146" customWidth="1"/>
    <col min="24" max="24" width="11.42578125" style="146" customWidth="1"/>
    <col min="25" max="25" width="25.42578125" style="146" customWidth="1"/>
    <col min="26" max="16384" width="17.28515625" style="146"/>
  </cols>
  <sheetData>
    <row r="1" spans="1:28" ht="2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8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40"/>
      <c r="X1" s="40"/>
      <c r="Y1" s="1"/>
    </row>
    <row r="2" spans="1:28" ht="14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187"/>
      <c r="L2" s="25"/>
      <c r="M2" s="25"/>
      <c r="N2" s="25"/>
      <c r="O2" s="25"/>
      <c r="P2" s="25"/>
      <c r="Q2" s="25"/>
      <c r="R2" s="25"/>
      <c r="S2" s="32"/>
      <c r="T2" s="32"/>
      <c r="U2" s="32"/>
      <c r="V2" s="32"/>
      <c r="W2" s="31"/>
      <c r="X2" s="31"/>
      <c r="Y2" s="32"/>
    </row>
    <row r="3" spans="1:28" ht="14.25" customHeight="1" x14ac:dyDescent="0.25">
      <c r="A3" s="27"/>
      <c r="B3" s="41">
        <v>1</v>
      </c>
      <c r="C3" s="41">
        <v>2</v>
      </c>
      <c r="D3" s="41">
        <v>3</v>
      </c>
      <c r="E3" s="41">
        <v>4</v>
      </c>
      <c r="F3" s="41">
        <v>5</v>
      </c>
      <c r="G3" s="41">
        <v>6</v>
      </c>
      <c r="H3" s="41">
        <v>7</v>
      </c>
      <c r="I3" s="41">
        <v>8</v>
      </c>
      <c r="J3" s="41">
        <v>9</v>
      </c>
      <c r="K3" s="188"/>
      <c r="L3" s="41">
        <v>10</v>
      </c>
      <c r="M3" s="41">
        <v>11</v>
      </c>
      <c r="N3" s="41">
        <v>12</v>
      </c>
      <c r="O3" s="41">
        <v>13</v>
      </c>
      <c r="P3" s="41">
        <v>14</v>
      </c>
      <c r="Q3" s="41">
        <v>15</v>
      </c>
      <c r="R3" s="41">
        <v>16</v>
      </c>
      <c r="S3" s="41">
        <v>17</v>
      </c>
      <c r="T3" s="41">
        <v>18</v>
      </c>
      <c r="U3" s="30"/>
      <c r="V3" s="30"/>
      <c r="W3" s="31"/>
      <c r="X3" s="31"/>
      <c r="Y3" s="32"/>
    </row>
    <row r="4" spans="1:28" ht="14.25" customHeight="1" thickBot="1" x14ac:dyDescent="0.3">
      <c r="A4" s="26" t="str">
        <f>Morning!A3</f>
        <v>Rudy</v>
      </c>
      <c r="B4" s="157">
        <f>SUM(IF(Morning!E3-Morning!E2=2,0,(IF(Morning!E3-Morning!E2=0,2,(IF(Morning!E3-Morning!E2&gt;2,-1,(IF(Morning!E3-Morning!E2&lt;0,4,IF(Morning!E3-Morning!E2=1,1)))))))))</f>
        <v>-1</v>
      </c>
      <c r="C4" s="157">
        <f>SUM(IF(Morning!F3-Morning!F2=2,0,(IF(Morning!F3-Morning!F2=0,2,(IF(Morning!F3-Morning!F2&gt;2,-1,(IF(Morning!F3-Morning!F2&lt;0,4,IF(Morning!F3-Morning!F2=1,1)))))))))</f>
        <v>-1</v>
      </c>
      <c r="D4" s="157">
        <f>SUM(IF(Morning!G3-Morning!G2=2,0,(IF(Morning!G3-Morning!G2=0,2,(IF(Morning!G3-Morning!G2&gt;2,-1,(IF(Morning!G3-Morning!G2&lt;0,4,IF(Morning!G3-Morning!G2=1,1)))))))))</f>
        <v>0</v>
      </c>
      <c r="E4" s="157">
        <f>SUM(IF(Morning!H3-Morning!H2=2,0,(IF(Morning!H3-Morning!H2=0,2,(IF(Morning!H3-Morning!H2&gt;2,-1,(IF(Morning!H3-Morning!H2&lt;0,4,IF(Morning!H3-Morning!H2=1,1)))))))))</f>
        <v>2</v>
      </c>
      <c r="F4" s="157">
        <f>SUM(IF(Morning!I3-Morning!I2=2,0,(IF(Morning!I3-Morning!I2=0,2,(IF(Morning!I3-Morning!I2&gt;2,-1,(IF(Morning!I3-Morning!I2&lt;0,4,IF(Morning!I3-Morning!I2=1,1)))))))))</f>
        <v>2</v>
      </c>
      <c r="G4" s="157">
        <f>SUM(IF(Morning!J3-Morning!J2=2,0,(IF(Morning!J3-Morning!J2=0,2,(IF(Morning!J3-Morning!J2&gt;2,-1,(IF(Morning!J3-Morning!J2&lt;0,4,IF(Morning!J3-Morning!J2=1,1)))))))))</f>
        <v>2</v>
      </c>
      <c r="H4" s="157">
        <f>SUM(IF(Morning!K3-Morning!K2=2,0,(IF(Morning!K3-Morning!K2=0,2,(IF(Morning!K3-Morning!K2&gt;2,-1,(IF(Morning!K3-Morning!K2&lt;0,4,IF(Morning!K3-Morning!K2=1,1)))))))))</f>
        <v>4</v>
      </c>
      <c r="I4" s="157">
        <f>SUM(IF(Morning!L3-Morning!L2=2,0,(IF(Morning!L3-Morning!L2=0,2,(IF(Morning!L3-Morning!L2&gt;2,-1,(IF(Morning!L3-Morning!L2&lt;0,4,IF(Morning!L3-Morning!L2=1,1)))))))))</f>
        <v>1</v>
      </c>
      <c r="J4" s="157">
        <f>SUM(IF(Morning!M3-Morning!M2=2,0,(IF(Morning!M3-Morning!M2=0,2,(IF(Morning!M3-Morning!M2&gt;2,-1,(IF(Morning!M3-Morning!M2&lt;0,4,IF(Morning!M3-Morning!M2=1,1)))))))))</f>
        <v>-1</v>
      </c>
      <c r="K4" s="188"/>
      <c r="L4" s="157">
        <f>SUM(IF(Morning!O3-Morning!O2=2,0,(IF(Morning!O3-Morning!O2=0,2,(IF(Morning!O3-Morning!O2&gt;2,-1,(IF(Morning!O3-Morning!O2&lt;0,4,IF(Morning!O3-Morning!O2=1,1)))))))))</f>
        <v>2</v>
      </c>
      <c r="M4" s="157">
        <f>SUM(IF(Morning!P3-Morning!P2=2,0,(IF(Morning!P3-Morning!P2=0,2,(IF(Morning!P3-Morning!P2&gt;2,-1,(IF(Morning!P3-Morning!P2&lt;0,4,IF(Morning!P3-Morning!P2=1,1)))))))))</f>
        <v>0</v>
      </c>
      <c r="N4" s="157">
        <f>SUM(IF(Morning!Q3-Morning!Q2=2,0,(IF(Morning!Q3-Morning!Q2=0,2,(IF(Morning!Q3-Morning!Q2&gt;2,-1,(IF(Morning!Q3-Morning!Q2&lt;0,4,IF(Morning!Q3-Morning!Q2=1,1)))))))))</f>
        <v>0</v>
      </c>
      <c r="O4" s="157">
        <f>SUM(IF(Morning!R3-Morning!R2=2,0,(IF(Morning!R3-Morning!R2=0,2,(IF(Morning!R3-Morning!R2&gt;2,-1,(IF(Morning!R3-Morning!R2&lt;0,4,IF(Morning!R3-Morning!R2=1,1)))))))))</f>
        <v>-1</v>
      </c>
      <c r="P4" s="157">
        <f>SUM(IF(Morning!S3-Morning!S2=2,0,(IF(Morning!S3-Morning!S2=0,2,(IF(Morning!S3-Morning!S2&gt;2,-1,(IF(Morning!S3-Morning!S2&lt;0,4,IF(Morning!S3-Morning!S2=1,1)))))))))</f>
        <v>1</v>
      </c>
      <c r="Q4" s="157">
        <f>SUM(IF(Morning!T3-Morning!T2=2,0,(IF(Morning!T3-Morning!T2=0,2,(IF(Morning!T3-Morning!T2&gt;2,-1,(IF(Morning!T3-Morning!T2&lt;0,4,IF(Morning!T3-Morning!T2=1,1)))))))))</f>
        <v>-1</v>
      </c>
      <c r="R4" s="157">
        <f>SUM(IF(Morning!U3-Morning!U2=2,0,(IF(Morning!U3-Morning!U2=0,2,(IF(Morning!U3-Morning!U2&gt;2,-1,(IF(Morning!U3-Morning!U2&lt;0,4,IF(Morning!U3-Morning!U2=1,1)))))))))</f>
        <v>1</v>
      </c>
      <c r="S4" s="157">
        <f>SUM(IF(Morning!V3-Morning!V2=2,0,(IF(Morning!V3-Morning!V2=0,2,(IF(Morning!V3-Morning!V2&gt;2,-1,(IF(Morning!V3-Morning!V2&lt;0,4,IF(Morning!V3-Morning!V2=1,1)))))))))</f>
        <v>-1</v>
      </c>
      <c r="T4" s="157">
        <f>SUM(IF(Morning!W3-Morning!W2=2,0,(IF(Morning!W3-Morning!W2=0,2,(IF(Morning!W3-Morning!W2&gt;2,-1,(IF(Morning!W3-Morning!W2&lt;0,4,IF(Morning!W3-Morning!W2=1,1)))))))))</f>
        <v>-1</v>
      </c>
      <c r="U4" s="157"/>
      <c r="V4" s="157"/>
      <c r="W4" s="31"/>
      <c r="X4" s="31"/>
      <c r="Y4" s="32"/>
    </row>
    <row r="5" spans="1:28" ht="14.25" customHeight="1" x14ac:dyDescent="0.25">
      <c r="A5" s="26" t="str">
        <f>Morning!A4</f>
        <v>Mike F</v>
      </c>
      <c r="B5" s="157">
        <f>SUM(IF(Morning!E4-Morning!E2=2,0,(IF(Morning!E4-Morning!E2=0,2,(IF(Morning!E4-Morning!E2&gt;2,-1,(IF(Morning!E4-Morning!E2&lt;0,4,IF(Morning!E4-Morning!E2=1,1)))))))))</f>
        <v>1</v>
      </c>
      <c r="C5" s="157">
        <f>SUM(IF(Morning!F4-Morning!F2=2,0,(IF(Morning!F4-Morning!F2=0,2,(IF(Morning!F4-Morning!F2&gt;2,-1,(IF(Morning!F4-Morning!F2&lt;0,4,IF(Morning!F4-Morning!F2=1,1)))))))))</f>
        <v>1</v>
      </c>
      <c r="D5" s="157">
        <f>SUM(IF(Morning!G4-Morning!G2=2,0,(IF(Morning!G4-Morning!G2=0,2,(IF(Morning!G4-Morning!G2&gt;2,-1,(IF(Morning!G4-Morning!G2&lt;0,4,IF(Morning!G4-Morning!G2=1,1)))))))))</f>
        <v>2</v>
      </c>
      <c r="E5" s="157">
        <f>SUM(IF(Morning!H4-Morning!H2=2,0,(IF(Morning!H4-Morning!H2=0,2,(IF(Morning!H4-Morning!H2&gt;2,-1,(IF(Morning!H4-Morning!H2&lt;0,4,IF(Morning!H4-Morning!H2=1,1)))))))))</f>
        <v>2</v>
      </c>
      <c r="F5" s="157">
        <f>SUM(IF(Morning!I4-Morning!I2=2,0,(IF(Morning!I4-Morning!I2=0,2,(IF(Morning!I4-Morning!I2&gt;2,-1,(IF(Morning!I4-Morning!I2&lt;0,4,IF(Morning!I4-Morning!I2=1,1)))))))))</f>
        <v>1</v>
      </c>
      <c r="G5" s="157">
        <f>SUM(IF(Morning!J4-Morning!J2=2,0,(IF(Morning!J4-Morning!J2=0,2,(IF(Morning!J4-Morning!J2&gt;2,-1,(IF(Morning!J4-Morning!J2&lt;0,4,IF(Morning!J4-Morning!J2=1,1)))))))))</f>
        <v>1</v>
      </c>
      <c r="H5" s="157">
        <f>SUM(IF(Morning!K4-Morning!K2=2,0,(IF(Morning!K4-Morning!K2=0,2,(IF(Morning!K4-Morning!K2&gt;2,-1,(IF(Morning!K4-Morning!K2&lt;0,4,IF(Morning!K4-Morning!K2=1,1)))))))))</f>
        <v>2</v>
      </c>
      <c r="I5" s="157">
        <f>SUM(IF(Morning!L4-Morning!L2=2,0,(IF(Morning!L4-Morning!L2=0,2,(IF(Morning!L4-Morning!L2&gt;2,-1,(IF(Morning!L4-Morning!L2&lt;0,4,IF(Morning!L4-Morning!L2=1,1)))))))))</f>
        <v>1</v>
      </c>
      <c r="J5" s="157">
        <f>SUM(IF(Morning!M4-Morning!M2=2,0,(IF(Morning!M4-Morning!M2=0,2,(IF(Morning!M4-Morning!M2&gt;2,-1,(IF(Morning!M4-Morning!M2&lt;0,4,IF(Morning!M4-Morning!M2=1,1)))))))))</f>
        <v>0</v>
      </c>
      <c r="K5" s="188"/>
      <c r="L5" s="157">
        <f>SUM(IF(Morning!O4-Morning!O2=2,0,(IF(Morning!O4-Morning!O2=0,2,(IF(Morning!O4-Morning!O2&gt;2,-1,(IF(Morning!O4-Morning!O2&lt;0,4,IF(Morning!O4-Morning!O2=1,1)))))))))</f>
        <v>0</v>
      </c>
      <c r="M5" s="157">
        <f>SUM(IF(Morning!P4-Morning!P2=2,0,(IF(Morning!P4-Morning!P2=0,2,(IF(Morning!P4-Morning!P2&gt;2,-1,(IF(Morning!P4-Morning!P2&lt;0,4,IF(Morning!P4-Morning!P2=1,1)))))))))</f>
        <v>-1</v>
      </c>
      <c r="N5" s="157">
        <f>SUM(IF(Morning!Q4-Morning!Q2=2,0,(IF(Morning!Q4-Morning!Q2=0,2,(IF(Morning!Q4-Morning!Q2&gt;2,-1,(IF(Morning!Q4-Morning!Q2&lt;0,4,IF(Morning!Q4-Morning!Q2=1,1)))))))))</f>
        <v>2</v>
      </c>
      <c r="O5" s="157">
        <f>SUM(IF(Morning!R4-Morning!R2=2,0,(IF(Morning!R4-Morning!R2=0,2,(IF(Morning!R4-Morning!R2&gt;2,-1,(IF(Morning!R4-Morning!R2&lt;0,4,IF(Morning!R4-Morning!R2=1,1)))))))))</f>
        <v>1</v>
      </c>
      <c r="P5" s="157">
        <f>SUM(IF(Morning!S4-Morning!S2=2,0,(IF(Morning!S4-Morning!S2=0,2,(IF(Morning!S4-Morning!S2&gt;2,-1,(IF(Morning!S4-Morning!S2&lt;0,4,IF(Morning!S4-Morning!S2=1,1)))))))))</f>
        <v>-1</v>
      </c>
      <c r="Q5" s="157">
        <f>SUM(IF(Morning!T4-Morning!T2=2,0,(IF(Morning!T4-Morning!T2=0,2,(IF(Morning!T4-Morning!T2&gt;2,-1,(IF(Morning!T4-Morning!T2&lt;0,4,IF(Morning!T4-Morning!T2=1,1)))))))))</f>
        <v>0</v>
      </c>
      <c r="R5" s="157">
        <f>SUM(IF(Morning!U4-Morning!U2=2,0,(IF(Morning!U4-Morning!U2=0,2,(IF(Morning!U4-Morning!U2&gt;2,-1,(IF(Morning!U4-Morning!U2&lt;0,4,IF(Morning!U4-Morning!U2=1,1)))))))))</f>
        <v>0</v>
      </c>
      <c r="S5" s="157">
        <f>SUM(IF(Morning!V4-Morning!V2=2,0,(IF(Morning!V4-Morning!V2=0,2,(IF(Morning!V4-Morning!V2&gt;2,-1,(IF(Morning!V4-Morning!V2&lt;0,4,IF(Morning!V4-Morning!V2=1,1)))))))))</f>
        <v>1</v>
      </c>
      <c r="T5" s="157">
        <f>SUM(IF(Morning!W4-Morning!W2=2,0,(IF(Morning!W4-Morning!W2=0,2,(IF(Morning!W4-Morning!W2&gt;2,-1,(IF(Morning!W4-Morning!W2&lt;0,4,IF(Morning!W4-Morning!W2=1,1)))))))))</f>
        <v>1</v>
      </c>
      <c r="U5" s="157"/>
      <c r="V5" s="156"/>
      <c r="W5" s="46" t="s">
        <v>48</v>
      </c>
      <c r="X5" s="47">
        <f>COUNTA(A4:A38)</f>
        <v>19</v>
      </c>
      <c r="Y5" s="48"/>
      <c r="AA5" s="83">
        <f>MAX(J10,J17,J24,J31,J38)</f>
        <v>-3</v>
      </c>
      <c r="AB5" s="82">
        <f>COUNTIF(J10,AA5)+COUNTIF(J17,AA5)+COUNTIF(J24,AA5)+COUNTIF(J31,AA5)+COUNTIF(J38,AA5)</f>
        <v>1</v>
      </c>
    </row>
    <row r="6" spans="1:28" ht="14.25" customHeight="1" x14ac:dyDescent="0.25">
      <c r="A6" s="26" t="str">
        <f>Morning!A5</f>
        <v>Pat B</v>
      </c>
      <c r="B6" s="157">
        <f>SUM(IF(Morning!E5-Morning!E2=2,0,(IF(Morning!E5-Morning!E2=0,2,(IF(Morning!E5-Morning!E2&gt;2,-1,(IF(Morning!E5-Morning!E2&lt;0,4,IF(Morning!E5-Morning!E2=1,1)))))))))</f>
        <v>1</v>
      </c>
      <c r="C6" s="157">
        <f>SUM(IF(Morning!F5-Morning!F2=2,0,(IF(Morning!F5-Morning!F2=0,2,(IF(Morning!F5-Morning!F2&gt;2,-1,(IF(Morning!F5-Morning!F2&lt;0,4,IF(Morning!F5-Morning!F2=1,1)))))))))</f>
        <v>-1</v>
      </c>
      <c r="D6" s="157">
        <f>SUM(IF(Morning!G5-Morning!G2=2,0,(IF(Morning!G5-Morning!G2=0,2,(IF(Morning!G5-Morning!G2&gt;2,-1,(IF(Morning!G5-Morning!G2&lt;0,4,IF(Morning!G5-Morning!G2=1,1)))))))))</f>
        <v>0</v>
      </c>
      <c r="E6" s="157">
        <f>SUM(IF(Morning!H5-Morning!H2=2,0,(IF(Morning!H5-Morning!H2=0,2,(IF(Morning!H5-Morning!H2&gt;2,-1,(IF(Morning!H5-Morning!H2&lt;0,4,IF(Morning!H5-Morning!H2=1,1)))))))))</f>
        <v>0</v>
      </c>
      <c r="F6" s="157">
        <f>SUM(IF(Morning!I5-Morning!I2=2,0,(IF(Morning!I5-Morning!I2=0,2,(IF(Morning!I5-Morning!I2&gt;2,-1,(IF(Morning!I5-Morning!I2&lt;0,4,IF(Morning!I5-Morning!I2=1,1)))))))))</f>
        <v>0</v>
      </c>
      <c r="G6" s="157">
        <f>SUM(IF(Morning!J5-Morning!J2=2,0,(IF(Morning!J5-Morning!J2=0,2,(IF(Morning!J5-Morning!J2&gt;2,-1,(IF(Morning!J5-Morning!J2&lt;0,4,IF(Morning!J5-Morning!J2=1,1)))))))))</f>
        <v>1</v>
      </c>
      <c r="H6" s="157">
        <f>SUM(IF(Morning!K5-Morning!K2=2,0,(IF(Morning!K5-Morning!K2=0,2,(IF(Morning!K5-Morning!K2&gt;2,-1,(IF(Morning!K5-Morning!K2&lt;0,4,IF(Morning!K5-Morning!K2=1,1)))))))))</f>
        <v>2</v>
      </c>
      <c r="I6" s="157">
        <f>SUM(IF(Morning!L5-Morning!L2=2,0,(IF(Morning!L5-Morning!L2=0,2,(IF(Morning!L5-Morning!L2&gt;2,-1,(IF(Morning!L5-Morning!L2&lt;0,4,IF(Morning!L5-Morning!L2=1,1)))))))))</f>
        <v>1</v>
      </c>
      <c r="J6" s="157">
        <f>SUM(IF(Morning!M5-Morning!M2=2,0,(IF(Morning!M5-Morning!M2=0,2,(IF(Morning!M5-Morning!M2&gt;2,-1,(IF(Morning!M5-Morning!M2&lt;0,4,IF(Morning!M5-Morning!M2=1,1)))))))))</f>
        <v>-1</v>
      </c>
      <c r="K6" s="188"/>
      <c r="L6" s="157">
        <f>SUM(IF(Morning!O5-Morning!O2=2,0,(IF(Morning!O5-Morning!O2=0,2,(IF(Morning!O5-Morning!O2&gt;2,-1,(IF(Morning!O5-Morning!O2&lt;0,4,IF(Morning!O5-Morning!O2=1,1)))))))))</f>
        <v>1</v>
      </c>
      <c r="M6" s="157">
        <f>SUM(IF(Morning!P5-Morning!P2=2,0,(IF(Morning!P5-Morning!P2=0,2,(IF(Morning!P5-Morning!P2&gt;2,-1,(IF(Morning!P5-Morning!P2&lt;0,4,IF(Morning!P5-Morning!P2=1,1)))))))))</f>
        <v>0</v>
      </c>
      <c r="N6" s="157">
        <f>SUM(IF(Morning!Q5-Morning!Q2=2,0,(IF(Morning!Q5-Morning!Q2=0,2,(IF(Morning!Q5-Morning!Q2&gt;2,-1,(IF(Morning!Q5-Morning!Q2&lt;0,4,IF(Morning!Q5-Morning!Q2=1,1)))))))))</f>
        <v>0</v>
      </c>
      <c r="O6" s="157">
        <f>SUM(IF(Morning!R5-Morning!R2=2,0,(IF(Morning!R5-Morning!R2=0,2,(IF(Morning!R5-Morning!R2&gt;2,-1,(IF(Morning!R5-Morning!R2&lt;0,4,IF(Morning!R5-Morning!R2=1,1)))))))))</f>
        <v>0</v>
      </c>
      <c r="P6" s="157">
        <f>SUM(IF(Morning!S5-Morning!S2=2,0,(IF(Morning!S5-Morning!S2=0,2,(IF(Morning!S5-Morning!S2&gt;2,-1,(IF(Morning!S5-Morning!S2&lt;0,4,IF(Morning!S5-Morning!S2=1,1)))))))))</f>
        <v>1</v>
      </c>
      <c r="Q6" s="157">
        <f>SUM(IF(Morning!T5-Morning!T2=2,0,(IF(Morning!T5-Morning!T2=0,2,(IF(Morning!T5-Morning!T2&gt;2,-1,(IF(Morning!T5-Morning!T2&lt;0,4,IF(Morning!T5-Morning!T2=1,1)))))))))</f>
        <v>1</v>
      </c>
      <c r="R6" s="157">
        <f>SUM(IF(Morning!U5-Morning!U2=2,0,(IF(Morning!U5-Morning!U2=0,2,(IF(Morning!U5-Morning!U2&gt;2,-1,(IF(Morning!U5-Morning!U2&lt;0,4,IF(Morning!U5-Morning!U2=1,1)))))))))</f>
        <v>1</v>
      </c>
      <c r="S6" s="157">
        <f>SUM(IF(Morning!V5-Morning!V2=2,0,(IF(Morning!V5-Morning!V2=0,2,(IF(Morning!V5-Morning!V2&gt;2,-1,(IF(Morning!V5-Morning!V2&lt;0,4,IF(Morning!V5-Morning!V2=1,1)))))))))</f>
        <v>1</v>
      </c>
      <c r="T6" s="157">
        <f>SUM(IF(Morning!W5-Morning!W2=2,0,(IF(Morning!W5-Morning!W2=0,2,(IF(Morning!W5-Morning!W2&gt;2,-1,(IF(Morning!W5-Morning!W2&lt;0,4,IF(Morning!W5-Morning!W2=1,1)))))))))</f>
        <v>1</v>
      </c>
      <c r="U6" s="157"/>
      <c r="V6" s="156"/>
      <c r="W6" s="49"/>
      <c r="X6" s="28">
        <f>X5*3</f>
        <v>57</v>
      </c>
      <c r="Y6" s="50"/>
      <c r="AA6" s="83">
        <f>MAX(T10,T17,T24,T31,T38)</f>
        <v>-5</v>
      </c>
      <c r="AB6" s="82">
        <f>COUNTIF(T10,AA6)+COUNTIF(T17,AA6)+COUNTIF(T24,AA6)+COUNTIF(T31,AA6)+COUNTIF(T38,AA6)</f>
        <v>1</v>
      </c>
    </row>
    <row r="7" spans="1:28" ht="14.25" customHeight="1" x14ac:dyDescent="0.25">
      <c r="B7" s="157"/>
      <c r="C7" s="157"/>
      <c r="D7" s="157"/>
      <c r="E7" s="157"/>
      <c r="F7" s="157"/>
      <c r="G7" s="157"/>
      <c r="H7" s="157"/>
      <c r="I7" s="157"/>
      <c r="J7" s="157"/>
      <c r="K7" s="188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6"/>
      <c r="W7" s="49" t="s">
        <v>52</v>
      </c>
      <c r="X7" s="28">
        <f>SUM(X6/3)</f>
        <v>19</v>
      </c>
      <c r="Y7" s="50"/>
      <c r="AA7" s="83">
        <f>MAX(V10,V17,V24,V31,V38)</f>
        <v>-11</v>
      </c>
      <c r="AB7" s="82">
        <f>COUNTIF(V10,AA7)+COUNTIF(V17,AA7)+COUNTIF(V24,AA7)+COUNTIF(V31,AA7)+COUNTIF(V38,AA7)</f>
        <v>1</v>
      </c>
    </row>
    <row r="8" spans="1:28" ht="14.25" customHeight="1" x14ac:dyDescent="0.25">
      <c r="A8" s="26"/>
      <c r="B8" s="33">
        <f>SUM(B4:B7)</f>
        <v>1</v>
      </c>
      <c r="C8" s="33">
        <f t="shared" ref="C8:J8" si="0">SUM(C4:C7)</f>
        <v>-1</v>
      </c>
      <c r="D8" s="33">
        <f t="shared" si="0"/>
        <v>2</v>
      </c>
      <c r="E8" s="33">
        <f t="shared" si="0"/>
        <v>4</v>
      </c>
      <c r="F8" s="33">
        <f t="shared" si="0"/>
        <v>3</v>
      </c>
      <c r="G8" s="33">
        <f t="shared" si="0"/>
        <v>4</v>
      </c>
      <c r="H8" s="33">
        <f t="shared" si="0"/>
        <v>8</v>
      </c>
      <c r="I8" s="33">
        <f t="shared" si="0"/>
        <v>3</v>
      </c>
      <c r="J8" s="33">
        <f t="shared" si="0"/>
        <v>-2</v>
      </c>
      <c r="K8" s="188"/>
      <c r="L8" s="33">
        <f>SUM(L4:L7)</f>
        <v>3</v>
      </c>
      <c r="M8" s="33">
        <f t="shared" ref="M8:S8" si="1">SUM(M4:M7)</f>
        <v>-1</v>
      </c>
      <c r="N8" s="33">
        <f t="shared" si="1"/>
        <v>2</v>
      </c>
      <c r="O8" s="33">
        <f t="shared" si="1"/>
        <v>0</v>
      </c>
      <c r="P8" s="33">
        <f t="shared" si="1"/>
        <v>1</v>
      </c>
      <c r="Q8" s="33">
        <f t="shared" si="1"/>
        <v>0</v>
      </c>
      <c r="R8" s="33">
        <f t="shared" si="1"/>
        <v>2</v>
      </c>
      <c r="S8" s="33">
        <f t="shared" si="1"/>
        <v>1</v>
      </c>
      <c r="T8" s="33">
        <f>SUM(T4:T7)</f>
        <v>1</v>
      </c>
      <c r="U8" s="157"/>
      <c r="V8" s="156"/>
      <c r="W8" s="51" t="s">
        <v>103</v>
      </c>
      <c r="X8" s="52">
        <f>MAX(J38,J31,J24,J17)</f>
        <v>-3</v>
      </c>
      <c r="Y8" s="50"/>
    </row>
    <row r="9" spans="1:28" ht="14.25" customHeight="1" x14ac:dyDescent="0.2">
      <c r="A9" s="26"/>
      <c r="B9" s="157"/>
      <c r="C9" s="157">
        <f>SUM(B8:C8)</f>
        <v>0</v>
      </c>
      <c r="D9" s="157">
        <f t="shared" ref="D9" si="2">SUM(D8+C9)</f>
        <v>2</v>
      </c>
      <c r="E9" s="157">
        <f t="shared" ref="E9" si="3">SUM(E8+D9)</f>
        <v>6</v>
      </c>
      <c r="F9" s="157">
        <f>SUM(F8+E9)</f>
        <v>9</v>
      </c>
      <c r="G9" s="157">
        <f t="shared" ref="G9" si="4">SUM(G8+F9)</f>
        <v>13</v>
      </c>
      <c r="H9" s="157">
        <f t="shared" ref="H9" si="5">SUM(H8+G9)</f>
        <v>21</v>
      </c>
      <c r="I9" s="157">
        <f t="shared" ref="I9" si="6">SUM(I8+H9)</f>
        <v>24</v>
      </c>
      <c r="J9" s="157">
        <f t="shared" ref="J9" si="7">SUM(J8+I9)</f>
        <v>22</v>
      </c>
      <c r="K9" s="188"/>
      <c r="L9" s="157"/>
      <c r="M9" s="157">
        <f>SUM(M8+L8)</f>
        <v>2</v>
      </c>
      <c r="N9" s="157">
        <f t="shared" ref="N9" si="8">SUM(N8+M9)</f>
        <v>4</v>
      </c>
      <c r="O9" s="157">
        <f t="shared" ref="O9" si="9">SUM(O8+N9)</f>
        <v>4</v>
      </c>
      <c r="P9" s="157">
        <f t="shared" ref="P9" si="10">SUM(P8+O9)</f>
        <v>5</v>
      </c>
      <c r="Q9" s="157">
        <f t="shared" ref="Q9" si="11">SUM(Q8+P9)</f>
        <v>5</v>
      </c>
      <c r="R9" s="157">
        <f t="shared" ref="R9" si="12">SUM(R8+Q9)</f>
        <v>7</v>
      </c>
      <c r="S9" s="157">
        <f t="shared" ref="S9" si="13">SUM(S8+R9)</f>
        <v>8</v>
      </c>
      <c r="T9" s="157">
        <f t="shared" ref="T9" si="14">SUM(T8+S9)</f>
        <v>9</v>
      </c>
      <c r="U9" s="30"/>
      <c r="V9" s="44"/>
      <c r="W9" s="49" t="s">
        <v>53</v>
      </c>
      <c r="X9" s="84">
        <f>AB5</f>
        <v>1</v>
      </c>
      <c r="Y9" s="53"/>
    </row>
    <row r="10" spans="1:28" ht="14.25" customHeight="1" x14ac:dyDescent="0.2">
      <c r="A10" s="26"/>
      <c r="B10" s="157"/>
      <c r="C10" s="157"/>
      <c r="D10" s="157"/>
      <c r="E10" s="157"/>
      <c r="F10" s="157"/>
      <c r="G10" s="30"/>
      <c r="H10" s="240" t="s">
        <v>54</v>
      </c>
      <c r="I10" s="230"/>
      <c r="J10" s="37">
        <f>SUM(J9-'2016 Pairings'!N5)</f>
        <v>-6</v>
      </c>
      <c r="K10" s="189"/>
      <c r="L10" s="157"/>
      <c r="M10" s="157"/>
      <c r="N10" s="30"/>
      <c r="O10" s="157"/>
      <c r="P10" s="157"/>
      <c r="Q10" s="157"/>
      <c r="R10" s="240" t="s">
        <v>55</v>
      </c>
      <c r="S10" s="230"/>
      <c r="T10" s="37">
        <f>SUM(T9-'2016 Pairings'!O5)</f>
        <v>-19</v>
      </c>
      <c r="U10" s="30"/>
      <c r="V10" s="45">
        <f>SUM(J10,T10)</f>
        <v>-25</v>
      </c>
      <c r="W10" s="49" t="s">
        <v>56</v>
      </c>
      <c r="X10" s="35">
        <v>4</v>
      </c>
      <c r="Y10" s="53" t="s">
        <v>50</v>
      </c>
    </row>
    <row r="11" spans="1:28" ht="14.25" customHeight="1" x14ac:dyDescent="0.25">
      <c r="A11" s="26" t="str">
        <f>Morning!A6</f>
        <v>Malcolm</v>
      </c>
      <c r="B11" s="27">
        <f>SUM(IF(Morning!E6-Morning!E2=2,0,(IF(Morning!E6-Morning!E2=0,2,(IF(Morning!E6-Morning!E2&gt;2,-1,(IF(Morning!E6-Morning!E2&lt;0,4,IF(Morning!E6-Morning!E2=1,1)))))))))</f>
        <v>0</v>
      </c>
      <c r="C11" s="157">
        <f>SUM(IF(Morning!F6-Morning!F2=2,0,(IF(Morning!F6-Morning!F2=0,2,(IF(Morning!F6-Morning!F2&gt;2,-1,(IF(Morning!F6-Morning!F2&lt;0,4,IF(Morning!F6-Morning!F2=1,1)))))))))</f>
        <v>2</v>
      </c>
      <c r="D11" s="157">
        <f>SUM(IF(Morning!G6-Morning!G2=2,0,(IF(Morning!G6-Morning!G2=0,2,(IF(Morning!G6-Morning!G2&gt;2,-1,(IF(Morning!G6-Morning!G2&lt;0,4,IF(Morning!G6-Morning!G2=1,1)))))))))</f>
        <v>2</v>
      </c>
      <c r="E11" s="157">
        <f>SUM(IF(Morning!H6-Morning!H2=2,0,(IF(Morning!H6-Morning!H2=0,2,(IF(Morning!H6-Morning!H2&gt;2,-1,(IF(Morning!H6-Morning!H2&lt;0,4,IF(Morning!H6-Morning!H2=1,1)))))))))</f>
        <v>1</v>
      </c>
      <c r="F11" s="157">
        <f>SUM(IF(Morning!I6-Morning!I2=2,0,(IF(Morning!I6-Morning!I2=0,2,(IF(Morning!I6-Morning!I2&gt;2,-1,(IF(Morning!I6-Morning!I2&lt;0,4,IF(Morning!I6-Morning!I2=1,1)))))))))</f>
        <v>-1</v>
      </c>
      <c r="G11" s="157">
        <f>SUM(IF(Morning!J6-Morning!J2=2,0,(IF(Morning!J6-Morning!J2=0,2,(IF(Morning!J6-Morning!J2&gt;2,-1,(IF(Morning!J6-Morning!J2&lt;0,4,IF(Morning!J6-Morning!J2=1,1)))))))))</f>
        <v>0</v>
      </c>
      <c r="H11" s="157">
        <f>SUM(IF(Morning!K6-Morning!K2=2,0,(IF(Morning!K6-Morning!K2=0,2,(IF(Morning!K6-Morning!K2&gt;2,-1,(IF(Morning!K6-Morning!K2&lt;0,4,IF(Morning!K6-Morning!K2=1,1)))))))))</f>
        <v>2</v>
      </c>
      <c r="I11" s="157">
        <f>SUM(IF(Morning!L6-Morning!L2=2,0,(IF(Morning!L6-Morning!L2=0,2,(IF(Morning!L6-Morning!L2&gt;2,-1,(IF(Morning!L6-Morning!L2&lt;0,4,IF(Morning!L6-Morning!L2=1,1)))))))))</f>
        <v>2</v>
      </c>
      <c r="J11" s="157">
        <f>SUM(IF(Morning!M6-Morning!M2=2,0,(IF(Morning!M6-Morning!M2=0,2,(IF(Morning!M6-Morning!M2&gt;2,-1,(IF(Morning!M6-Morning!M2&lt;0,4,IF(Morning!M6-Morning!M2=1,1)))))))))</f>
        <v>0</v>
      </c>
      <c r="K11" s="188" t="s">
        <v>108</v>
      </c>
      <c r="L11" s="157">
        <f>SUM(IF(Morning!O6-Morning!O2=2,0,(IF(Morning!O6-Morning!O2=0,2,(IF(Morning!O6-Morning!O2&gt;2,-1,(IF(Morning!O6-Morning!O2&lt;0,4,IF(Morning!O6-Morning!O2=1,1)))))))))</f>
        <v>-1</v>
      </c>
      <c r="M11" s="157">
        <f>SUM(IF(Morning!P6-Morning!P2=2,0,(IF(Morning!P6-Morning!P2=0,2,(IF(Morning!P6-Morning!P2&gt;2,-1,(IF(Morning!P6-Morning!P2&lt;0,4,IF(Morning!P6-Morning!P2=1,1)))))))))</f>
        <v>-1</v>
      </c>
      <c r="N11" s="157">
        <f>SUM(IF(Morning!Q6-Morning!Q2=2,0,(IF(Morning!Q6-Morning!Q2=0,2,(IF(Morning!Q6-Morning!Q2&gt;2,-1,(IF(Morning!Q6-Morning!Q2&lt;0,4,IF(Morning!Q6-Morning!Q2=1,1)))))))))</f>
        <v>0</v>
      </c>
      <c r="O11" s="157">
        <f>SUM(IF(Morning!R6-Morning!R2=2,0,(IF(Morning!R6-Morning!R2=0,2,(IF(Morning!R6-Morning!R2&gt;2,-1,(IF(Morning!R6-Morning!R2&lt;0,4,IF(Morning!R6-Morning!R2=1,1)))))))))</f>
        <v>-1</v>
      </c>
      <c r="P11" s="157">
        <f>SUM(IF(Morning!S6-Morning!S2=2,0,(IF(Morning!S6-Morning!S2=0,2,(IF(Morning!S6-Morning!S2&gt;2,-1,(IF(Morning!S6-Morning!S2&lt;0,4,IF(Morning!S6-Morning!S2=1,1)))))))))</f>
        <v>1</v>
      </c>
      <c r="Q11" s="157">
        <f>SUM(IF(Morning!T6-Morning!T2=2,0,(IF(Morning!T6-Morning!T2=0,2,(IF(Morning!T6-Morning!T2&gt;2,-1,(IF(Morning!T6-Morning!T2&lt;0,4,IF(Morning!T6-Morning!T2=1,1)))))))))</f>
        <v>1</v>
      </c>
      <c r="R11" s="157">
        <f>SUM(IF(Morning!U6-Morning!U2=2,0,(IF(Morning!U6-Morning!U2=0,2,(IF(Morning!U6-Morning!U2&gt;2,-1,(IF(Morning!U6-Morning!U2&lt;0,4,IF(Morning!U6-Morning!U2=1,1)))))))))</f>
        <v>1</v>
      </c>
      <c r="S11" s="157">
        <f>SUM(IF(Morning!V6-Morning!V2=2,0,(IF(Morning!V6-Morning!V2=0,2,(IF(Morning!V6-Morning!V2&gt;2,-1,(IF(Morning!V6-Morning!V2&lt;0,4,IF(Morning!V6-Morning!V2=1,1)))))))))</f>
        <v>-1</v>
      </c>
      <c r="T11" s="157">
        <f>SUM(IF(Morning!W6-Morning!W2=2,0,(IF(Morning!W6-Morning!W2=0,2,(IF(Morning!W6-Morning!W2&gt;2,-1,(IF(Morning!W6-Morning!W2&lt;0,4,IF(Morning!W6-Morning!W2=1,1)))))))))</f>
        <v>-1</v>
      </c>
      <c r="U11" s="27"/>
      <c r="V11" s="27"/>
      <c r="W11" s="49" t="s">
        <v>57</v>
      </c>
      <c r="X11" s="28">
        <f>SUM(X7/X9)</f>
        <v>19</v>
      </c>
      <c r="Y11" s="50"/>
    </row>
    <row r="12" spans="1:28" ht="14.25" customHeight="1" thickBot="1" x14ac:dyDescent="0.3">
      <c r="A12" s="26" t="str">
        <f>Morning!A7</f>
        <v>John D</v>
      </c>
      <c r="B12" s="27">
        <f>SUM(IF(Morning!E7-Morning!E2=2,0,(IF(Morning!E7-Morning!E2=0,2,(IF(Morning!E7-Morning!E2&gt;2,-1,(IF(Morning!E7-Morning!E2&lt;0,4,IF(Morning!E7-Morning!E2=1,1)))))))))</f>
        <v>2</v>
      </c>
      <c r="C12" s="157">
        <f>SUM(IF(Morning!F7-Morning!F2=2,0,(IF(Morning!F7-Morning!F2=0,2,(IF(Morning!F7-Morning!F2&gt;2,-1,(IF(Morning!F7-Morning!F2&lt;0,4,IF(Morning!F7-Morning!F2=1,1)))))))))</f>
        <v>-1</v>
      </c>
      <c r="D12" s="157">
        <f>SUM(IF(Morning!G7-Morning!G2=2,0,(IF(Morning!G7-Morning!G2=0,2,(IF(Morning!G7-Morning!G2&gt;2,-1,(IF(Morning!G7-Morning!G2&lt;0,4,IF(Morning!G7-Morning!G2=1,1)))))))))</f>
        <v>1</v>
      </c>
      <c r="E12" s="157">
        <f>SUM(IF(Morning!H7-Morning!H2=2,0,(IF(Morning!H7-Morning!H2=0,2,(IF(Morning!H7-Morning!H2&gt;2,-1,(IF(Morning!H7-Morning!H2&lt;0,4,IF(Morning!H7-Morning!H2=1,1)))))))))</f>
        <v>1</v>
      </c>
      <c r="F12" s="157">
        <f>SUM(IF(Morning!I7-Morning!I2=2,0,(IF(Morning!I7-Morning!I2=0,2,(IF(Morning!I7-Morning!I2&gt;2,-1,(IF(Morning!I7-Morning!I2&lt;0,4,IF(Morning!I7-Morning!I2=1,1)))))))))</f>
        <v>0</v>
      </c>
      <c r="G12" s="157">
        <f>SUM(IF(Morning!J7-Morning!J2=2,0,(IF(Morning!J7-Morning!J2=0,2,(IF(Morning!J7-Morning!J2&gt;2,-1,(IF(Morning!J7-Morning!J2&lt;0,4,IF(Morning!J7-Morning!J2=1,1)))))))))</f>
        <v>1</v>
      </c>
      <c r="H12" s="157">
        <f>SUM(IF(Morning!K7-Morning!K2=2,0,(IF(Morning!K7-Morning!K2=0,2,(IF(Morning!K7-Morning!K2&gt;2,-1,(IF(Morning!K7-Morning!K2&lt;0,4,IF(Morning!K7-Morning!K2=1,1)))))))))</f>
        <v>1</v>
      </c>
      <c r="I12" s="157">
        <f>SUM(IF(Morning!L7-Morning!L2=2,0,(IF(Morning!L7-Morning!L2=0,2,(IF(Morning!L7-Morning!L2&gt;2,-1,(IF(Morning!L7-Morning!L2&lt;0,4,IF(Morning!L7-Morning!L2=1,1)))))))))</f>
        <v>1</v>
      </c>
      <c r="J12" s="157">
        <f>SUM(IF(Morning!M7-Morning!M2=2,0,(IF(Morning!M7-Morning!M2=0,2,(IF(Morning!M7-Morning!M2&gt;2,-1,(IF(Morning!M7-Morning!M2&lt;0,4,IF(Morning!M7-Morning!M2=1,1)))))))))</f>
        <v>1</v>
      </c>
      <c r="K12" s="188" t="s">
        <v>108</v>
      </c>
      <c r="L12" s="157">
        <f>SUM(IF(Morning!O7-Morning!O2=2,0,(IF(Morning!O7-Morning!O2=0,2,(IF(Morning!O7-Morning!O2&gt;2,-1,(IF(Morning!O7-Morning!O2&lt;0,4,IF(Morning!O7-Morning!O2=1,1)))))))))</f>
        <v>2</v>
      </c>
      <c r="M12" s="157">
        <f>SUM(IF(Morning!P7-Morning!P2=2,0,(IF(Morning!P7-Morning!P2=0,2,(IF(Morning!P7-Morning!P2&gt;2,-1,(IF(Morning!P7-Morning!P2&lt;0,4,IF(Morning!P7-Morning!P2=1,1)))))))))</f>
        <v>0</v>
      </c>
      <c r="N12" s="157">
        <f>SUM(IF(Morning!Q7-Morning!Q2=2,0,(IF(Morning!Q7-Morning!Q2=0,2,(IF(Morning!Q7-Morning!Q2&gt;2,-1,(IF(Morning!Q7-Morning!Q2&lt;0,4,IF(Morning!Q7-Morning!Q2=1,1)))))))))</f>
        <v>-1</v>
      </c>
      <c r="O12" s="157">
        <f>SUM(IF(Morning!R7-Morning!R2=2,0,(IF(Morning!R7-Morning!R2=0,2,(IF(Morning!R7-Morning!R2&gt;2,-1,(IF(Morning!R7-Morning!R2&lt;0,4,IF(Morning!R7-Morning!R2=1,1)))))))))</f>
        <v>2</v>
      </c>
      <c r="P12" s="157">
        <f>SUM(IF(Morning!S7-Morning!S2=2,0,(IF(Morning!S7-Morning!S2=0,2,(IF(Morning!S7-Morning!S2&gt;2,-1,(IF(Morning!S7-Morning!S2&lt;0,4,IF(Morning!S7-Morning!S2=1,1)))))))))</f>
        <v>1</v>
      </c>
      <c r="Q12" s="157">
        <f>SUM(IF(Morning!T7-Morning!T2=2,0,(IF(Morning!T7-Morning!T2=0,2,(IF(Morning!T7-Morning!T2&gt;2,-1,(IF(Morning!T7-Morning!T2&lt;0,4,IF(Morning!T7-Morning!T2=1,1)))))))))</f>
        <v>1</v>
      </c>
      <c r="R12" s="157">
        <f>SUM(IF(Morning!U7-Morning!U2=2,0,(IF(Morning!U7-Morning!U2=0,2,(IF(Morning!U7-Morning!U2&gt;2,-1,(IF(Morning!U7-Morning!U2&lt;0,4,IF(Morning!U7-Morning!U2=1,1)))))))))</f>
        <v>1</v>
      </c>
      <c r="S12" s="157">
        <f>SUM(IF(Morning!V7-Morning!V2=2,0,(IF(Morning!V7-Morning!V2=0,2,(IF(Morning!V7-Morning!V2&gt;2,-1,(IF(Morning!V7-Morning!V2&lt;0,4,IF(Morning!V7-Morning!V2=1,1)))))))))</f>
        <v>0</v>
      </c>
      <c r="T12" s="157">
        <f>SUM(IF(Morning!W7-Morning!W2=2,0,(IF(Morning!W7-Morning!W2=0,2,(IF(Morning!W7-Morning!W2&gt;2,-1,(IF(Morning!W7-Morning!W2&lt;0,4,IF(Morning!W7-Morning!W2=1,1)))))))))</f>
        <v>0</v>
      </c>
      <c r="U12" s="27"/>
      <c r="V12" s="147"/>
      <c r="W12" s="54" t="s">
        <v>58</v>
      </c>
      <c r="X12" s="55">
        <f>SUM(X11/X10)</f>
        <v>4.75</v>
      </c>
      <c r="Y12" s="56"/>
    </row>
    <row r="13" spans="1:28" ht="14.25" customHeight="1" thickBot="1" x14ac:dyDescent="0.25">
      <c r="A13" s="26" t="str">
        <f>Morning!A8</f>
        <v>Doug</v>
      </c>
      <c r="B13" s="27">
        <f>SUM(IF(Morning!E8-Morning!E2=2,0,(IF(Morning!E8-Morning!E2=0,2,(IF(Morning!E8-Morning!E2&gt;2,-1,(IF(Morning!E8-Morning!E2&lt;0,4,IF(Morning!E8-Morning!E2=1,1)))))))))</f>
        <v>1</v>
      </c>
      <c r="C13" s="216">
        <f>SUM(IF(Morning!F8-Morning!F2=2,0,(IF(Morning!F8-Morning!F2=0,2,(IF(Morning!F8-Morning!F2&gt;2,-1,(IF(Morning!F8-Morning!F2&lt;0,4,IF(Morning!F8-Morning!F2=1,1)))))))))</f>
        <v>1</v>
      </c>
      <c r="D13" s="216">
        <f>SUM(IF(Morning!G8-Morning!G2=2,0,(IF(Morning!G8-Morning!G2=0,2,(IF(Morning!G8-Morning!G2&gt;2,-1,(IF(Morning!G8-Morning!G2&lt;0,4,IF(Morning!G8-Morning!G2=1,1)))))))))</f>
        <v>2</v>
      </c>
      <c r="E13" s="216">
        <f>SUM(IF(Morning!H8-Morning!H2=2,0,(IF(Morning!H8-Morning!H2=0,2,(IF(Morning!H8-Morning!H2&gt;2,-1,(IF(Morning!H8-Morning!H2&lt;0,4,IF(Morning!H8-Morning!H2=1,1)))))))))</f>
        <v>1</v>
      </c>
      <c r="F13" s="216">
        <f>SUM(IF(Morning!I8-Morning!I2=2,0,(IF(Morning!I8-Morning!I2=0,2,(IF(Morning!I8-Morning!I2&gt;2,-1,(IF(Morning!I8-Morning!I2&lt;0,4,IF(Morning!I8-Morning!I2=1,1)))))))))</f>
        <v>1</v>
      </c>
      <c r="G13" s="216">
        <f>SUM(IF(Morning!J8-Morning!J2=2,0,(IF(Morning!J8-Morning!J2=0,2,(IF(Morning!J8-Morning!J2&gt;2,-1,(IF(Morning!J8-Morning!J2&lt;0,4,IF(Morning!J8-Morning!J2=1,1)))))))))</f>
        <v>1</v>
      </c>
      <c r="H13" s="216">
        <f>SUM(IF(Morning!K8-Morning!K2=2,0,(IF(Morning!K8-Morning!K2=0,2,(IF(Morning!K8-Morning!K2&gt;2,-1,(IF(Morning!K8-Morning!K2&lt;0,4,IF(Morning!K8-Morning!K2=1,1)))))))))</f>
        <v>2</v>
      </c>
      <c r="I13" s="216">
        <f>SUM(IF(Morning!L8-Morning!L2=2,0,(IF(Morning!L8-Morning!L2=0,2,(IF(Morning!L8-Morning!L2&gt;2,-1,(IF(Morning!L8-Morning!L2&lt;0,4,IF(Morning!L8-Morning!L2=1,1)))))))))</f>
        <v>0</v>
      </c>
      <c r="J13" s="216">
        <f>SUM(IF(Morning!M8-Morning!M2=2,0,(IF(Morning!M8-Morning!M2=0,2,(IF(Morning!M8-Morning!M2&gt;2,-1,(IF(Morning!M8-Morning!M2&lt;0,4,IF(Morning!M8-Morning!M2=1,1)))))))))</f>
        <v>1</v>
      </c>
      <c r="K13" s="188" t="s">
        <v>108</v>
      </c>
      <c r="L13" s="157">
        <f>SUM(IF(Morning!O8-Morning!O2=2,0,(IF(Morning!O8-Morning!O2=0,2,(IF(Morning!O8-Morning!O2&gt;2,-1,(IF(Morning!O8-Morning!O2&lt;0,4,IF(Morning!O8-Morning!O2=1,1)))))))))</f>
        <v>1</v>
      </c>
      <c r="M13" s="216">
        <f>SUM(IF(Morning!P8-Morning!P2=2,0,(IF(Morning!P8-Morning!P2=0,2,(IF(Morning!P8-Morning!P2&gt;2,-1,(IF(Morning!P8-Morning!P2&lt;0,4,IF(Morning!P8-Morning!P2=1,1)))))))))</f>
        <v>0</v>
      </c>
      <c r="N13" s="216">
        <f>SUM(IF(Morning!Q8-Morning!Q2=2,0,(IF(Morning!Q8-Morning!Q2=0,2,(IF(Morning!Q8-Morning!Q2&gt;2,-1,(IF(Morning!Q8-Morning!Q2&lt;0,4,IF(Morning!Q8-Morning!Q2=1,1)))))))))</f>
        <v>1</v>
      </c>
      <c r="O13" s="216">
        <f>SUM(IF(Morning!R8-Morning!R2=2,0,(IF(Morning!R8-Morning!R2=0,2,(IF(Morning!R8-Morning!R2&gt;2,-1,(IF(Morning!R8-Morning!R2&lt;0,4,IF(Morning!R8-Morning!R2=1,1)))))))))</f>
        <v>-1</v>
      </c>
      <c r="P13" s="216">
        <f>SUM(IF(Morning!S8-Morning!S2=2,0,(IF(Morning!S8-Morning!S2=0,2,(IF(Morning!S8-Morning!S2&gt;2,-1,(IF(Morning!S8-Morning!S2&lt;0,4,IF(Morning!S8-Morning!S2=1,1)))))))))</f>
        <v>0</v>
      </c>
      <c r="Q13" s="216">
        <f>SUM(IF(Morning!T8-Morning!T2=2,0,(IF(Morning!T8-Morning!T2=0,2,(IF(Morning!T8-Morning!T2&gt;2,-1,(IF(Morning!T8-Morning!T2&lt;0,4,IF(Morning!T8-Morning!T2=1,1)))))))))</f>
        <v>0</v>
      </c>
      <c r="R13" s="216">
        <f>SUM(IF(Morning!U8-Morning!U2=2,0,(IF(Morning!U8-Morning!U2=0,2,(IF(Morning!U8-Morning!U2&gt;2,-1,(IF(Morning!U8-Morning!U2&lt;0,4,IF(Morning!U8-Morning!U2=1,1)))))))))</f>
        <v>2</v>
      </c>
      <c r="S13" s="216">
        <f>SUM(IF(Morning!V8-Morning!V2=2,0,(IF(Morning!V8-Morning!V2=0,2,(IF(Morning!V8-Morning!V2&gt;2,-1,(IF(Morning!V8-Morning!V2&lt;0,4,IF(Morning!V8-Morning!V2=1,1)))))))))</f>
        <v>0</v>
      </c>
      <c r="T13" s="216">
        <f>SUM(IF(Morning!W8-Morning!W2=2,0,(IF(Morning!W8-Morning!W2=0,2,(IF(Morning!W8-Morning!W2&gt;2,-1,(IF(Morning!W8-Morning!W2&lt;0,4,IF(Morning!W8-Morning!W2=1,1)))))))))</f>
        <v>2</v>
      </c>
      <c r="U13" s="27"/>
      <c r="V13" s="147"/>
    </row>
    <row r="14" spans="1:28" ht="14.25" customHeight="1" x14ac:dyDescent="0.2">
      <c r="A14" s="26" t="s">
        <v>108</v>
      </c>
      <c r="B14" s="216"/>
      <c r="C14" s="216"/>
      <c r="D14" s="216"/>
      <c r="E14" s="216"/>
      <c r="F14" s="216"/>
      <c r="G14" s="216"/>
      <c r="H14" s="216"/>
      <c r="I14" s="216"/>
      <c r="J14" s="216"/>
      <c r="K14" s="188"/>
      <c r="L14" s="216"/>
      <c r="M14" s="216"/>
      <c r="N14" s="216"/>
      <c r="O14" s="216"/>
      <c r="P14" s="216"/>
      <c r="Q14" s="216"/>
      <c r="R14" s="216"/>
      <c r="S14" s="216"/>
      <c r="T14" s="216"/>
      <c r="U14" s="27"/>
      <c r="V14" s="147"/>
      <c r="W14" s="57" t="s">
        <v>104</v>
      </c>
      <c r="X14" s="58">
        <f>MAX(T17,T24,T31,T38)</f>
        <v>-5</v>
      </c>
      <c r="Y14" s="59"/>
    </row>
    <row r="15" spans="1:28" ht="14.25" customHeight="1" x14ac:dyDescent="0.2">
      <c r="A15" s="26"/>
      <c r="B15" s="33">
        <f>SUM(B11:B14)</f>
        <v>3</v>
      </c>
      <c r="C15" s="33">
        <f t="shared" ref="C15:J15" si="15">SUM(C11:C14)</f>
        <v>2</v>
      </c>
      <c r="D15" s="33">
        <f t="shared" si="15"/>
        <v>5</v>
      </c>
      <c r="E15" s="33">
        <f t="shared" si="15"/>
        <v>3</v>
      </c>
      <c r="F15" s="33">
        <f t="shared" si="15"/>
        <v>0</v>
      </c>
      <c r="G15" s="33">
        <f t="shared" si="15"/>
        <v>2</v>
      </c>
      <c r="H15" s="33">
        <f t="shared" si="15"/>
        <v>5</v>
      </c>
      <c r="I15" s="33">
        <f t="shared" si="15"/>
        <v>3</v>
      </c>
      <c r="J15" s="33">
        <f t="shared" si="15"/>
        <v>2</v>
      </c>
      <c r="K15" s="188"/>
      <c r="L15" s="33">
        <f>SUM(L11:L14)</f>
        <v>2</v>
      </c>
      <c r="M15" s="33">
        <f t="shared" ref="M15:S15" si="16">SUM(M11:M14)</f>
        <v>-1</v>
      </c>
      <c r="N15" s="33">
        <f t="shared" si="16"/>
        <v>0</v>
      </c>
      <c r="O15" s="33">
        <f t="shared" si="16"/>
        <v>0</v>
      </c>
      <c r="P15" s="33">
        <f t="shared" si="16"/>
        <v>2</v>
      </c>
      <c r="Q15" s="33">
        <f t="shared" si="16"/>
        <v>2</v>
      </c>
      <c r="R15" s="33">
        <f t="shared" si="16"/>
        <v>4</v>
      </c>
      <c r="S15" s="33">
        <f t="shared" si="16"/>
        <v>-1</v>
      </c>
      <c r="T15" s="33">
        <f>SUM(T11:T14)</f>
        <v>1</v>
      </c>
      <c r="U15" s="27"/>
      <c r="V15" s="147"/>
      <c r="W15" s="49" t="s">
        <v>59</v>
      </c>
      <c r="X15" s="84">
        <f>AB6</f>
        <v>1</v>
      </c>
      <c r="Y15" s="53"/>
    </row>
    <row r="16" spans="1:28" ht="14.25" customHeight="1" x14ac:dyDescent="0.2">
      <c r="A16" s="26"/>
      <c r="B16" s="27"/>
      <c r="C16" s="27">
        <f>SUM(B15:C15)</f>
        <v>5</v>
      </c>
      <c r="D16" s="27">
        <f t="shared" ref="D16:E16" si="17">SUM(D15+C16)</f>
        <v>10</v>
      </c>
      <c r="E16" s="27">
        <f t="shared" si="17"/>
        <v>13</v>
      </c>
      <c r="F16" s="27">
        <f>SUM(F15+E16)</f>
        <v>13</v>
      </c>
      <c r="G16" s="27">
        <f t="shared" ref="G16:J16" si="18">SUM(G15+F16)</f>
        <v>15</v>
      </c>
      <c r="H16" s="27">
        <f t="shared" si="18"/>
        <v>20</v>
      </c>
      <c r="I16" s="27">
        <f t="shared" si="18"/>
        <v>23</v>
      </c>
      <c r="J16" s="27">
        <f t="shared" si="18"/>
        <v>25</v>
      </c>
      <c r="K16" s="188"/>
      <c r="L16" s="27"/>
      <c r="M16" s="27">
        <f>SUM(M15+L15)</f>
        <v>1</v>
      </c>
      <c r="N16" s="27">
        <f t="shared" ref="N16" si="19">SUM(N15+M16)</f>
        <v>1</v>
      </c>
      <c r="O16" s="27">
        <f t="shared" ref="O16" si="20">SUM(O15+N16)</f>
        <v>1</v>
      </c>
      <c r="P16" s="27">
        <f t="shared" ref="P16" si="21">SUM(P15+O16)</f>
        <v>3</v>
      </c>
      <c r="Q16" s="27">
        <f t="shared" ref="Q16" si="22">SUM(Q15+P16)</f>
        <v>5</v>
      </c>
      <c r="R16" s="27">
        <f t="shared" ref="R16" si="23">SUM(R15+Q16)</f>
        <v>9</v>
      </c>
      <c r="S16" s="27">
        <f t="shared" ref="S16" si="24">SUM(S15+R16)</f>
        <v>8</v>
      </c>
      <c r="T16" s="27">
        <f t="shared" ref="T16" si="25">SUM(T15+S16)</f>
        <v>9</v>
      </c>
      <c r="U16" s="30"/>
      <c r="V16" s="44"/>
      <c r="W16" s="49" t="s">
        <v>56</v>
      </c>
      <c r="X16" s="35">
        <v>4</v>
      </c>
      <c r="Y16" s="53" t="s">
        <v>50</v>
      </c>
    </row>
    <row r="17" spans="1:25" ht="14.25" customHeight="1" x14ac:dyDescent="0.25">
      <c r="A17" s="26"/>
      <c r="B17" s="27"/>
      <c r="C17" s="27"/>
      <c r="D17" s="27"/>
      <c r="E17" s="27"/>
      <c r="F17" s="27"/>
      <c r="G17" s="30"/>
      <c r="H17" s="240" t="s">
        <v>54</v>
      </c>
      <c r="I17" s="230"/>
      <c r="J17" s="37">
        <f>SUM(J16-'2016 Pairings'!N6)</f>
        <v>-3</v>
      </c>
      <c r="K17" s="189"/>
      <c r="L17" s="27"/>
      <c r="M17" s="27"/>
      <c r="N17" s="30"/>
      <c r="O17" s="27"/>
      <c r="P17" s="27"/>
      <c r="Q17" s="27"/>
      <c r="R17" s="240" t="s">
        <v>55</v>
      </c>
      <c r="S17" s="230"/>
      <c r="T17" s="37">
        <f>SUM(T16-'2016 Pairings'!O6)</f>
        <v>-19</v>
      </c>
      <c r="U17" s="30"/>
      <c r="V17" s="45">
        <f>SUM(J17,T17)</f>
        <v>-22</v>
      </c>
      <c r="W17" s="49" t="s">
        <v>57</v>
      </c>
      <c r="X17" s="28">
        <f>SUM(X7/X15)</f>
        <v>19</v>
      </c>
      <c r="Y17" s="50"/>
    </row>
    <row r="18" spans="1:25" ht="14.25" customHeight="1" thickBot="1" x14ac:dyDescent="0.3">
      <c r="A18" s="18" t="str">
        <f>Morning!A10</f>
        <v>Bill</v>
      </c>
      <c r="B18" s="27">
        <f>SUM(IF(Morning!E10-Morning!E2=2,0,(IF(Morning!E10-Morning!E2=0,2,(IF(Morning!E10-Morning!E2&gt;2,-1,(IF(Morning!E10-Morning!E2&lt;0,4,IF(Morning!E10-Morning!E2=1,1)))))))))</f>
        <v>1</v>
      </c>
      <c r="C18" s="157">
        <f>SUM(IF(Morning!F10-Morning!F2=2,0,(IF(Morning!F10-Morning!F2=0,2,(IF(Morning!F10-Morning!F2&gt;2,-1,(IF(Morning!F10-Morning!F2&lt;0,4,IF(Morning!F10-Morning!F2=1,1)))))))))</f>
        <v>-1</v>
      </c>
      <c r="D18" s="157">
        <f>SUM(IF(Morning!G10-Morning!G2=2,0,(IF(Morning!G10-Morning!G2=0,2,(IF(Morning!G10-Morning!G2&gt;2,-1,(IF(Morning!G10-Morning!G2&lt;0,4,IF(Morning!G10-Morning!G2=1,1)))))))))</f>
        <v>2</v>
      </c>
      <c r="E18" s="157">
        <f>SUM(IF(Morning!H10-Morning!H2=2,0,(IF(Morning!H10-Morning!H2=0,2,(IF(Morning!H10-Morning!H2&gt;2,-1,(IF(Morning!H10-Morning!H2&lt;0,4,IF(Morning!H10-Morning!H2=1,1)))))))))</f>
        <v>1</v>
      </c>
      <c r="F18" s="157">
        <f>SUM(IF(Morning!I10-Morning!I2=2,0,(IF(Morning!I10-Morning!I2=0,2,(IF(Morning!I10-Morning!I2&gt;2,-1,(IF(Morning!I10-Morning!I2&lt;0,4,IF(Morning!I10-Morning!I2=1,1)))))))))</f>
        <v>1</v>
      </c>
      <c r="G18" s="157">
        <f>SUM(IF(Morning!J10-Morning!J2=2,0,(IF(Morning!J10-Morning!J2=0,2,(IF(Morning!J10-Morning!J2&gt;2,-1,(IF(Morning!J10-Morning!J2&lt;0,4,IF(Morning!J10-Morning!J2=1,1)))))))))</f>
        <v>1</v>
      </c>
      <c r="H18" s="157">
        <f>SUM(IF(Morning!K10-Morning!K2=2,0,(IF(Morning!K10-Morning!K2=0,2,(IF(Morning!K10-Morning!K2&gt;2,-1,(IF(Morning!K10-Morning!K2&lt;0,4,IF(Morning!K10-Morning!K2=1,1)))))))))</f>
        <v>1</v>
      </c>
      <c r="I18" s="157">
        <f>SUM(IF(Morning!L10-Morning!L2=2,0,(IF(Morning!L10-Morning!L2=0,2,(IF(Morning!L10-Morning!L2&gt;2,-1,(IF(Morning!L10-Morning!L2&lt;0,4,IF(Morning!L10-Morning!L2=1,1)))))))))</f>
        <v>2</v>
      </c>
      <c r="J18" s="157">
        <f>SUM(IF(Morning!M10-Morning!M2=2,0,(IF(Morning!M10-Morning!M2=0,2,(IF(Morning!M10-Morning!M2&gt;2,-1,(IF(Morning!M10-Morning!M2&lt;0,4,IF(Morning!M10-Morning!M2=1,1)))))))))</f>
        <v>-1</v>
      </c>
      <c r="K18" s="188" t="s">
        <v>108</v>
      </c>
      <c r="L18" s="157">
        <f>SUM(IF(Morning!O10-Morning!O2=2,0,(IF(Morning!O10-Morning!O2=0,2,(IF(Morning!O10-Morning!O2&gt;2,-1,(IF(Morning!O10-Morning!O2&lt;0,4,IF(Morning!O10-Morning!O2=1,1)))))))))</f>
        <v>1</v>
      </c>
      <c r="M18" s="157">
        <f>SUM(IF(Morning!P10-Morning!P2=2,0,(IF(Morning!P10-Morning!P2=0,2,(IF(Morning!P10-Morning!P2&gt;2,-1,(IF(Morning!P10-Morning!P2&lt;0,4,IF(Morning!P10-Morning!P2=1,1)))))))))</f>
        <v>2</v>
      </c>
      <c r="N18" s="157">
        <f>SUM(IF(Morning!Q10-Morning!Q2=2,0,(IF(Morning!Q10-Morning!Q2=0,2,(IF(Morning!Q10-Morning!Q2&gt;2,-1,(IF(Morning!Q10-Morning!Q2&lt;0,4,IF(Morning!Q10-Morning!Q2=1,1)))))))))</f>
        <v>1</v>
      </c>
      <c r="O18" s="157">
        <f>SUM(IF(Morning!R10-Morning!R2=2,0,(IF(Morning!R10-Morning!R2=0,2,(IF(Morning!R10-Morning!R2&gt;2,-1,(IF(Morning!R10-Morning!R2&lt;0,4,IF(Morning!R10-Morning!R2=1,1)))))))))</f>
        <v>0</v>
      </c>
      <c r="P18" s="157">
        <f>SUM(IF(Morning!S10-Morning!S2=2,0,(IF(Morning!S10-Morning!S2=0,2,(IF(Morning!S10-Morning!S2&gt;2,-1,(IF(Morning!S10-Morning!S2&lt;0,4,IF(Morning!S10-Morning!S2=1,1)))))))))</f>
        <v>1</v>
      </c>
      <c r="Q18" s="157">
        <f>SUM(IF(Morning!T10-Morning!T2=2,0,(IF(Morning!T10-Morning!T2=0,2,(IF(Morning!T10-Morning!T2&gt;2,-1,(IF(Morning!T10-Morning!T2&lt;0,4,IF(Morning!T10-Morning!T2=1,1)))))))))</f>
        <v>2</v>
      </c>
      <c r="R18" s="157">
        <f>SUM(IF(Morning!U10-Morning!U2=2,0,(IF(Morning!U10-Morning!U2=0,2,(IF(Morning!U10-Morning!U2&gt;2,-1,(IF(Morning!U10-Morning!U2&lt;0,4,IF(Morning!U10-Morning!U2=1,1)))))))))</f>
        <v>0</v>
      </c>
      <c r="S18" s="157">
        <f>SUM(IF(Morning!V10-Morning!V2=2,0,(IF(Morning!V10-Morning!V2=0,2,(IF(Morning!V10-Morning!V2&gt;2,-1,(IF(Morning!V10-Morning!V2&lt;0,4,IF(Morning!V10-Morning!V2=1,1)))))))))</f>
        <v>1</v>
      </c>
      <c r="T18" s="157">
        <f>SUM(IF(Morning!W10-Morning!W2=2,0,(IF(Morning!W10-Morning!W2=0,2,(IF(Morning!W10-Morning!W2&gt;2,-1,(IF(Morning!W10-Morning!W2&lt;0,4,IF(Morning!W10-Morning!W2=1,1)))))))))</f>
        <v>1</v>
      </c>
      <c r="U18" s="30"/>
      <c r="V18" s="32"/>
      <c r="W18" s="54" t="s">
        <v>58</v>
      </c>
      <c r="X18" s="55">
        <f>SUM(X17/X16)</f>
        <v>4.75</v>
      </c>
      <c r="Y18" s="56"/>
    </row>
    <row r="19" spans="1:25" ht="14.25" customHeight="1" thickBot="1" x14ac:dyDescent="0.25">
      <c r="A19" s="18" t="str">
        <f>Morning!A11</f>
        <v>Joe P</v>
      </c>
      <c r="B19" s="27">
        <f>SUM(IF(Morning!E11-Morning!E2=2,0,(IF(Morning!E11-Morning!E2=0,2,(IF(Morning!E11-Morning!E2&gt;2,-1,(IF(Morning!E11-Morning!E2&lt;0,4,IF(Morning!E11-Morning!E2=1,1)))))))))</f>
        <v>0</v>
      </c>
      <c r="C19" s="157">
        <f>SUM(IF(Morning!F11-Morning!F2=2,0,(IF(Morning!F11-Morning!F2=0,2,(IF(Morning!F11-Morning!F2&gt;2,-1,(IF(Morning!F11-Morning!F2&lt;0,4,IF(Morning!F11-Morning!F2=1,1)))))))))</f>
        <v>1</v>
      </c>
      <c r="D19" s="157">
        <f>SUM(IF(Morning!G11-Morning!G2=2,0,(IF(Morning!G11-Morning!G2=0,2,(IF(Morning!G11-Morning!G2&gt;2,-1,(IF(Morning!G11-Morning!G2&lt;0,4,IF(Morning!G11-Morning!G2=1,1)))))))))</f>
        <v>0</v>
      </c>
      <c r="E19" s="157">
        <f>SUM(IF(Morning!H11-Morning!H2=2,0,(IF(Morning!H11-Morning!H2=0,2,(IF(Morning!H11-Morning!H2&gt;2,-1,(IF(Morning!H11-Morning!H2&lt;0,4,IF(Morning!H11-Morning!H2=1,1)))))))))</f>
        <v>1</v>
      </c>
      <c r="F19" s="157">
        <f>SUM(IF(Morning!I11-Morning!I2=2,0,(IF(Morning!I11-Morning!I2=0,2,(IF(Morning!I11-Morning!I2&gt;2,-1,(IF(Morning!I11-Morning!I2&lt;0,4,IF(Morning!I11-Morning!I2=1,1)))))))))</f>
        <v>1</v>
      </c>
      <c r="G19" s="157">
        <f>SUM(IF(Morning!J11-Morning!J2=2,0,(IF(Morning!J11-Morning!J2=0,2,(IF(Morning!J11-Morning!J2&gt;2,-1,(IF(Morning!J11-Morning!J2&lt;0,4,IF(Morning!J11-Morning!J2=1,1)))))))))</f>
        <v>4</v>
      </c>
      <c r="H19" s="157">
        <f>SUM(IF(Morning!K11-Morning!K2=2,0,(IF(Morning!K11-Morning!K2=0,2,(IF(Morning!K11-Morning!K2&gt;2,-1,(IF(Morning!K11-Morning!K2&lt;0,4,IF(Morning!K11-Morning!K2=1,1)))))))))</f>
        <v>2</v>
      </c>
      <c r="I19" s="157">
        <f>SUM(IF(Morning!L11-Morning!L2=2,0,(IF(Morning!L11-Morning!L2=0,2,(IF(Morning!L11-Morning!L2&gt;2,-1,(IF(Morning!L11-Morning!L2&lt;0,4,IF(Morning!L11-Morning!L2=1,1)))))))))</f>
        <v>1</v>
      </c>
      <c r="J19" s="157">
        <f>SUM(IF(Morning!M11-Morning!M2=2,0,(IF(Morning!M11-Morning!M2=0,2,(IF(Morning!M11-Morning!M2&gt;2,-1,(IF(Morning!M11-Morning!M2&lt;0,4,IF(Morning!M11-Morning!M2=1,1)))))))))</f>
        <v>0</v>
      </c>
      <c r="K19" s="188" t="s">
        <v>108</v>
      </c>
      <c r="L19" s="157">
        <f>SUM(IF(Morning!O11-Morning!O2=2,0,(IF(Morning!O11-Morning!O2=0,2,(IF(Morning!O11-Morning!O2&gt;2,-1,(IF(Morning!O11-Morning!O2&lt;0,4,IF(Morning!O11-Morning!O2=1,1)))))))))</f>
        <v>1</v>
      </c>
      <c r="M19" s="157">
        <f>SUM(IF(Morning!P11-Morning!P2=2,0,(IF(Morning!P11-Morning!P2=0,2,(IF(Morning!P11-Morning!P2&gt;2,-1,(IF(Morning!P11-Morning!P2&lt;0,4,IF(Morning!P11-Morning!P2=1,1)))))))))</f>
        <v>2</v>
      </c>
      <c r="N19" s="157">
        <f>SUM(IF(Morning!Q11-Morning!Q2=2,0,(IF(Morning!Q11-Morning!Q2=0,2,(IF(Morning!Q11-Morning!Q2&gt;2,-1,(IF(Morning!Q11-Morning!Q2&lt;0,4,IF(Morning!Q11-Morning!Q2=1,1)))))))))</f>
        <v>1</v>
      </c>
      <c r="O19" s="157">
        <f>SUM(IF(Morning!R11-Morning!R2=2,0,(IF(Morning!R11-Morning!R2=0,2,(IF(Morning!R11-Morning!R2&gt;2,-1,(IF(Morning!R11-Morning!R2&lt;0,4,IF(Morning!R11-Morning!R2=1,1)))))))))</f>
        <v>1</v>
      </c>
      <c r="P19" s="157">
        <f>SUM(IF(Morning!S11-Morning!S2=2,0,(IF(Morning!S11-Morning!S2=0,2,(IF(Morning!S11-Morning!S2&gt;2,-1,(IF(Morning!S11-Morning!S2&lt;0,4,IF(Morning!S11-Morning!S2=1,1)))))))))</f>
        <v>0</v>
      </c>
      <c r="Q19" s="157">
        <f>SUM(IF(Morning!T11-Morning!T2=2,0,(IF(Morning!T11-Morning!T2=0,2,(IF(Morning!T11-Morning!T2&gt;2,-1,(IF(Morning!T11-Morning!T2&lt;0,4,IF(Morning!T11-Morning!T2=1,1)))))))))</f>
        <v>-1</v>
      </c>
      <c r="R19" s="157">
        <f>SUM(IF(Morning!U11-Morning!U2=2,0,(IF(Morning!U11-Morning!U2=0,2,(IF(Morning!U11-Morning!U2&gt;2,-1,(IF(Morning!U11-Morning!U2&lt;0,4,IF(Morning!U11-Morning!U2=1,1)))))))))</f>
        <v>1</v>
      </c>
      <c r="S19" s="157">
        <f>SUM(IF(Morning!V11-Morning!V2=2,0,(IF(Morning!V11-Morning!V2=0,2,(IF(Morning!V11-Morning!V2&gt;2,-1,(IF(Morning!V11-Morning!V2&lt;0,4,IF(Morning!V11-Morning!V2=1,1)))))))))</f>
        <v>0</v>
      </c>
      <c r="T19" s="157">
        <f>SUM(IF(Morning!W11-Morning!W2=2,0,(IF(Morning!W11-Morning!W2=0,2,(IF(Morning!W11-Morning!W2&gt;2,-1,(IF(Morning!W11-Morning!W2&lt;0,4,IF(Morning!W11-Morning!W2=1,1)))))))))</f>
        <v>1</v>
      </c>
      <c r="U19" s="156"/>
      <c r="V19" s="182"/>
    </row>
    <row r="20" spans="1:25" ht="14.25" customHeight="1" x14ac:dyDescent="0.2">
      <c r="A20" s="18" t="str">
        <f>Morning!A12</f>
        <v>Blaine</v>
      </c>
      <c r="B20" s="27">
        <f>SUM(IF(Morning!E12-Morning!E2=2,0,(IF(Morning!E12-Morning!E2=0,2,(IF(Morning!E12-Morning!E2&gt;2,-1,(IF(Morning!E12-Morning!E2&lt;0,4,IF(Morning!E12-Morning!E2=1,1)))))))))</f>
        <v>1</v>
      </c>
      <c r="C20" s="157">
        <f>SUM(IF(Morning!F12-Morning!F2=2,0,(IF(Morning!F12-Morning!F2=0,2,(IF(Morning!F12-Morning!F2&gt;2,-1,(IF(Morning!F12-Morning!F2&lt;0,4,IF(Morning!F12-Morning!F2=1,1)))))))))</f>
        <v>1</v>
      </c>
      <c r="D20" s="157">
        <f>SUM(IF(Morning!G12-Morning!G2=2,0,(IF(Morning!G12-Morning!G2=0,2,(IF(Morning!G12-Morning!G2&gt;2,-1,(IF(Morning!G12-Morning!G2&lt;0,4,IF(Morning!G12-Morning!G2=1,1)))))))))</f>
        <v>1</v>
      </c>
      <c r="E20" s="157">
        <f>SUM(IF(Morning!H12-Morning!H2=2,0,(IF(Morning!H12-Morning!H2=0,2,(IF(Morning!H12-Morning!H2&gt;2,-1,(IF(Morning!H12-Morning!H2&lt;0,4,IF(Morning!H12-Morning!H2=1,1)))))))))</f>
        <v>1</v>
      </c>
      <c r="F20" s="157">
        <f>SUM(IF(Morning!I12-Morning!I2=2,0,(IF(Morning!I12-Morning!I2=0,2,(IF(Morning!I12-Morning!I2&gt;2,-1,(IF(Morning!I12-Morning!I2&lt;0,4,IF(Morning!I12-Morning!I2=1,1)))))))))</f>
        <v>1</v>
      </c>
      <c r="G20" s="157">
        <f>SUM(IF(Morning!J12-Morning!J2=2,0,(IF(Morning!J12-Morning!J2=0,2,(IF(Morning!J12-Morning!J2&gt;2,-1,(IF(Morning!J12-Morning!J2&lt;0,4,IF(Morning!J12-Morning!J2=1,1)))))))))</f>
        <v>1</v>
      </c>
      <c r="H20" s="157">
        <f>SUM(IF(Morning!K12-Morning!K2=2,0,(IF(Morning!K12-Morning!K2=0,2,(IF(Morning!K12-Morning!K2&gt;2,-1,(IF(Morning!K12-Morning!K2&lt;0,4,IF(Morning!K12-Morning!K2=1,1)))))))))</f>
        <v>0</v>
      </c>
      <c r="I20" s="157">
        <f>SUM(IF(Morning!L12-Morning!L2=2,0,(IF(Morning!L12-Morning!L2=0,2,(IF(Morning!L12-Morning!L2&gt;2,-1,(IF(Morning!L12-Morning!L2&lt;0,4,IF(Morning!L12-Morning!L2=1,1)))))))))</f>
        <v>2</v>
      </c>
      <c r="J20" s="157">
        <f>SUM(IF(Morning!M12-Morning!M2=2,0,(IF(Morning!M12-Morning!M2=0,2,(IF(Morning!M12-Morning!M2&gt;2,-1,(IF(Morning!M12-Morning!M2&lt;0,4,IF(Morning!M12-Morning!M2=1,1)))))))))</f>
        <v>1</v>
      </c>
      <c r="K20" s="188" t="s">
        <v>108</v>
      </c>
      <c r="L20" s="157">
        <f>SUM(IF(Morning!O12-Morning!O2=2,0,(IF(Morning!O12-Morning!O2=0,2,(IF(Morning!O12-Morning!O2&gt;2,-1,(IF(Morning!O12-Morning!O2&lt;0,4,IF(Morning!O12-Morning!O2=1,1)))))))))</f>
        <v>1</v>
      </c>
      <c r="M20" s="157">
        <f>SUM(IF(Morning!P12-Morning!P2=2,0,(IF(Morning!P12-Morning!P2=0,2,(IF(Morning!P12-Morning!P2&gt;2,-1,(IF(Morning!P12-Morning!P2&lt;0,4,IF(Morning!P12-Morning!P2=1,1)))))))))</f>
        <v>2</v>
      </c>
      <c r="N20" s="157">
        <f>SUM(IF(Morning!Q12-Morning!Q2=2,0,(IF(Morning!Q12-Morning!Q2=0,2,(IF(Morning!Q12-Morning!Q2&gt;2,-1,(IF(Morning!Q12-Morning!Q2&lt;0,4,IF(Morning!Q12-Morning!Q2=1,1)))))))))</f>
        <v>0</v>
      </c>
      <c r="O20" s="157">
        <f>SUM(IF(Morning!R12-Morning!R2=2,0,(IF(Morning!R12-Morning!R2=0,2,(IF(Morning!R12-Morning!R2&gt;2,-1,(IF(Morning!R12-Morning!R2&lt;0,4,IF(Morning!R12-Morning!R2=1,1)))))))))</f>
        <v>-1</v>
      </c>
      <c r="P20" s="157">
        <f>SUM(IF(Morning!S12-Morning!S2=2,0,(IF(Morning!S12-Morning!S2=0,2,(IF(Morning!S12-Morning!S2&gt;2,-1,(IF(Morning!S12-Morning!S2&lt;0,4,IF(Morning!S12-Morning!S2=1,1)))))))))</f>
        <v>1</v>
      </c>
      <c r="Q20" s="157">
        <f>SUM(IF(Morning!T12-Morning!T2=2,0,(IF(Morning!T12-Morning!T2=0,2,(IF(Morning!T12-Morning!T2&gt;2,-1,(IF(Morning!T12-Morning!T2&lt;0,4,IF(Morning!T12-Morning!T2=1,1)))))))))</f>
        <v>1</v>
      </c>
      <c r="R20" s="157">
        <f>SUM(IF(Morning!U12-Morning!U2=2,0,(IF(Morning!U12-Morning!U2=0,2,(IF(Morning!U12-Morning!U2&gt;2,-1,(IF(Morning!U12-Morning!U2&lt;0,4,IF(Morning!U12-Morning!U2=1,1)))))))))</f>
        <v>1</v>
      </c>
      <c r="S20" s="157">
        <f>SUM(IF(Morning!V12-Morning!V2=2,0,(IF(Morning!V12-Morning!V2=0,2,(IF(Morning!V12-Morning!V2&gt;2,-1,(IF(Morning!V12-Morning!V2&lt;0,4,IF(Morning!V12-Morning!V2=1,1)))))))))</f>
        <v>0</v>
      </c>
      <c r="T20" s="157">
        <f>SUM(IF(Morning!W12-Morning!W2=2,0,(IF(Morning!W12-Morning!W2=0,2,(IF(Morning!W12-Morning!W2&gt;2,-1,(IF(Morning!W12-Morning!W2&lt;0,4,IF(Morning!W12-Morning!W2=1,1)))))))))</f>
        <v>0</v>
      </c>
      <c r="U20" s="27"/>
      <c r="V20" s="185"/>
      <c r="W20" s="57" t="s">
        <v>105</v>
      </c>
      <c r="X20" s="58">
        <f>MAX(V17,V24,V31,V38)</f>
        <v>-11</v>
      </c>
      <c r="Y20" s="59"/>
    </row>
    <row r="21" spans="1:25" ht="14.25" customHeight="1" x14ac:dyDescent="0.2">
      <c r="A21" s="18" t="str">
        <f>Morning!A13</f>
        <v>Herb</v>
      </c>
      <c r="B21" s="27">
        <f>SUM(IF(Morning!E13-Morning!E2=2,0,(IF(Morning!E13-Morning!E2=0,2,(IF(Morning!E13-Morning!E2&gt;2,-1,(IF(Morning!E13-Morning!E2&lt;0,4,IF(Morning!E13-Morning!E2=1,1)))))))))</f>
        <v>1</v>
      </c>
      <c r="C21" s="157">
        <f>SUM(IF(Morning!F13-Morning!F2=2,0,(IF(Morning!F13-Morning!F2=0,2,(IF(Morning!F13-Morning!F2&gt;2,-1,(IF(Morning!F13-Morning!F2&lt;0,4,IF(Morning!F13-Morning!F2=1,1)))))))))</f>
        <v>-1</v>
      </c>
      <c r="D21" s="157">
        <f>SUM(IF(Morning!G13-Morning!G2=2,0,(IF(Morning!G13-Morning!G2=0,2,(IF(Morning!G13-Morning!G2&gt;2,-1,(IF(Morning!G13-Morning!G2&lt;0,4,IF(Morning!G13-Morning!G2=1,1)))))))))</f>
        <v>1</v>
      </c>
      <c r="E21" s="157">
        <f>SUM(IF(Morning!H13-Morning!H2=2,0,(IF(Morning!H13-Morning!H2=0,2,(IF(Morning!H13-Morning!H2&gt;2,-1,(IF(Morning!H13-Morning!H2&lt;0,4,IF(Morning!H13-Morning!H2=1,1)))))))))</f>
        <v>1</v>
      </c>
      <c r="F21" s="157">
        <f>SUM(IF(Morning!I13-Morning!I2=2,0,(IF(Morning!I13-Morning!I2=0,2,(IF(Morning!I13-Morning!I2&gt;2,-1,(IF(Morning!I13-Morning!I2&lt;0,4,IF(Morning!I13-Morning!I2=1,1)))))))))</f>
        <v>-1</v>
      </c>
      <c r="G21" s="157">
        <f>SUM(IF(Morning!J13-Morning!J2=2,0,(IF(Morning!J13-Morning!J2=0,2,(IF(Morning!J13-Morning!J2&gt;2,-1,(IF(Morning!J13-Morning!J2&lt;0,4,IF(Morning!J13-Morning!J2=1,1)))))))))</f>
        <v>-1</v>
      </c>
      <c r="H21" s="157">
        <f>SUM(IF(Morning!K13-Morning!K2=2,0,(IF(Morning!K13-Morning!K2=0,2,(IF(Morning!K13-Morning!K2&gt;2,-1,(IF(Morning!K13-Morning!K2&lt;0,4,IF(Morning!K13-Morning!K2=1,1)))))))))</f>
        <v>0</v>
      </c>
      <c r="I21" s="157">
        <f>SUM(IF(Morning!L13-Morning!L2=2,0,(IF(Morning!L13-Morning!L2=0,2,(IF(Morning!L13-Morning!L2&gt;2,-1,(IF(Morning!L13-Morning!L2&lt;0,4,IF(Morning!L13-Morning!L2=1,1)))))))))</f>
        <v>-1</v>
      </c>
      <c r="J21" s="157">
        <f>SUM(IF(Morning!M13-Morning!M2=2,0,(IF(Morning!M13-Morning!M2=0,2,(IF(Morning!M13-Morning!M2&gt;2,-1,(IF(Morning!M13-Morning!M2&lt;0,4,IF(Morning!M13-Morning!M2=1,1)))))))))</f>
        <v>-1</v>
      </c>
      <c r="K21" s="188" t="s">
        <v>108</v>
      </c>
      <c r="L21" s="157">
        <f>SUM(IF(Morning!O13-Morning!O2=2,0,(IF(Morning!O13-Morning!O2=0,2,(IF(Morning!O13-Morning!O2&gt;2,-1,(IF(Morning!O13-Morning!O2&lt;0,4,IF(Morning!O13-Morning!O2=1,1)))))))))</f>
        <v>1</v>
      </c>
      <c r="M21" s="157">
        <f>SUM(IF(Morning!P13-Morning!P2=2,0,(IF(Morning!P13-Morning!P2=0,2,(IF(Morning!P13-Morning!P2&gt;2,-1,(IF(Morning!P13-Morning!P2&lt;0,4,IF(Morning!P13-Morning!P2=1,1)))))))))</f>
        <v>1</v>
      </c>
      <c r="N21" s="157">
        <f>SUM(IF(Morning!Q13-Morning!Q2=2,0,(IF(Morning!Q13-Morning!Q2=0,2,(IF(Morning!Q13-Morning!Q2&gt;2,-1,(IF(Morning!Q13-Morning!Q2&lt;0,4,IF(Morning!Q13-Morning!Q2=1,1)))))))))</f>
        <v>1</v>
      </c>
      <c r="O21" s="157">
        <f>SUM(IF(Morning!R13-Morning!R2=2,0,(IF(Morning!R13-Morning!R2=0,2,(IF(Morning!R13-Morning!R2&gt;2,-1,(IF(Morning!R13-Morning!R2&lt;0,4,IF(Morning!R13-Morning!R2=1,1)))))))))</f>
        <v>-1</v>
      </c>
      <c r="P21" s="157">
        <f>SUM(IF(Morning!S13-Morning!S2=2,0,(IF(Morning!S13-Morning!S2=0,2,(IF(Morning!S13-Morning!S2&gt;2,-1,(IF(Morning!S13-Morning!S2&lt;0,4,IF(Morning!S13-Morning!S2=1,1)))))))))</f>
        <v>1</v>
      </c>
      <c r="Q21" s="157">
        <f>SUM(IF(Morning!T13-Morning!T2=2,0,(IF(Morning!T13-Morning!T2=0,2,(IF(Morning!T13-Morning!T2&gt;2,-1,(IF(Morning!T13-Morning!T2&lt;0,4,IF(Morning!T13-Morning!T2=1,1)))))))))</f>
        <v>1</v>
      </c>
      <c r="R21" s="157">
        <f>SUM(IF(Morning!U13-Morning!U2=2,0,(IF(Morning!U13-Morning!U2=0,2,(IF(Morning!U13-Morning!U2&gt;2,-1,(IF(Morning!U13-Morning!U2&lt;0,4,IF(Morning!U13-Morning!U2=1,1)))))))))</f>
        <v>2</v>
      </c>
      <c r="S21" s="157">
        <f>SUM(IF(Morning!V13-Morning!V2=2,0,(IF(Morning!V13-Morning!V2=0,2,(IF(Morning!V13-Morning!V2&gt;2,-1,(IF(Morning!V13-Morning!V2&lt;0,4,IF(Morning!V13-Morning!V2=1,1)))))))))</f>
        <v>0</v>
      </c>
      <c r="T21" s="157">
        <f>SUM(IF(Morning!W13-Morning!W2=2,0,(IF(Morning!W13-Morning!W2=0,2,(IF(Morning!W13-Morning!W2&gt;2,-1,(IF(Morning!W13-Morning!W2&lt;0,4,IF(Morning!W13-Morning!W2=1,1)))))))))</f>
        <v>1</v>
      </c>
      <c r="U21" s="27"/>
      <c r="V21" s="147"/>
      <c r="W21" s="49" t="s">
        <v>60</v>
      </c>
      <c r="X21" s="35">
        <f>AB7</f>
        <v>1</v>
      </c>
      <c r="Y21" s="53" t="s">
        <v>50</v>
      </c>
    </row>
    <row r="22" spans="1:25" ht="14.25" customHeight="1" x14ac:dyDescent="0.2">
      <c r="A22" s="26"/>
      <c r="B22" s="33">
        <f>SUM(B18:B21)</f>
        <v>3</v>
      </c>
      <c r="C22" s="33">
        <f t="shared" ref="C22:J22" si="26">SUM(C18:C21)</f>
        <v>0</v>
      </c>
      <c r="D22" s="33">
        <f t="shared" si="26"/>
        <v>4</v>
      </c>
      <c r="E22" s="33">
        <f t="shared" si="26"/>
        <v>4</v>
      </c>
      <c r="F22" s="33">
        <f t="shared" si="26"/>
        <v>2</v>
      </c>
      <c r="G22" s="33">
        <f t="shared" si="26"/>
        <v>5</v>
      </c>
      <c r="H22" s="33">
        <f t="shared" si="26"/>
        <v>3</v>
      </c>
      <c r="I22" s="33">
        <f t="shared" si="26"/>
        <v>4</v>
      </c>
      <c r="J22" s="33">
        <f t="shared" si="26"/>
        <v>-1</v>
      </c>
      <c r="K22" s="188"/>
      <c r="L22" s="33">
        <f>SUM(L18:L21)</f>
        <v>4</v>
      </c>
      <c r="M22" s="33">
        <f t="shared" ref="M22:T22" si="27">SUM(M18:M21)</f>
        <v>7</v>
      </c>
      <c r="N22" s="33">
        <f t="shared" si="27"/>
        <v>3</v>
      </c>
      <c r="O22" s="33">
        <f t="shared" si="27"/>
        <v>-1</v>
      </c>
      <c r="P22" s="33">
        <f t="shared" si="27"/>
        <v>3</v>
      </c>
      <c r="Q22" s="33">
        <f t="shared" si="27"/>
        <v>3</v>
      </c>
      <c r="R22" s="33">
        <f t="shared" si="27"/>
        <v>4</v>
      </c>
      <c r="S22" s="33">
        <f t="shared" si="27"/>
        <v>1</v>
      </c>
      <c r="T22" s="33">
        <f t="shared" si="27"/>
        <v>3</v>
      </c>
      <c r="U22" s="27"/>
      <c r="V22" s="44"/>
      <c r="W22" s="49" t="s">
        <v>56</v>
      </c>
      <c r="X22" s="35">
        <v>4</v>
      </c>
      <c r="Y22" s="53" t="s">
        <v>50</v>
      </c>
    </row>
    <row r="23" spans="1:25" ht="14.25" customHeight="1" x14ac:dyDescent="0.25">
      <c r="A23" s="26"/>
      <c r="B23" s="27"/>
      <c r="C23" s="27">
        <f>SUM(B22:C22)</f>
        <v>3</v>
      </c>
      <c r="D23" s="27">
        <f t="shared" ref="D23" si="28">SUM(D22+C23)</f>
        <v>7</v>
      </c>
      <c r="E23" s="27">
        <f t="shared" ref="E23" si="29">SUM(E22+D23)</f>
        <v>11</v>
      </c>
      <c r="F23" s="27">
        <f t="shared" ref="F23" si="30">SUM(F22+E23)</f>
        <v>13</v>
      </c>
      <c r="G23" s="27">
        <f t="shared" ref="G23" si="31">SUM(G22+F23)</f>
        <v>18</v>
      </c>
      <c r="H23" s="27">
        <f t="shared" ref="H23" si="32">SUM(H22+G23)</f>
        <v>21</v>
      </c>
      <c r="I23" s="27">
        <f t="shared" ref="I23" si="33">SUM(I22+H23)</f>
        <v>25</v>
      </c>
      <c r="J23" s="27">
        <f t="shared" ref="J23" si="34">SUM(J22+I23)</f>
        <v>24</v>
      </c>
      <c r="K23" s="188"/>
      <c r="L23" s="27"/>
      <c r="M23" s="27">
        <f>SUM(M22+L22)</f>
        <v>11</v>
      </c>
      <c r="N23" s="27">
        <f t="shared" ref="N23" si="35">SUM(N22+M23)</f>
        <v>14</v>
      </c>
      <c r="O23" s="27">
        <f t="shared" ref="O23" si="36">SUM(O22+N23)</f>
        <v>13</v>
      </c>
      <c r="P23" s="27">
        <f t="shared" ref="P23" si="37">SUM(P22+O23)</f>
        <v>16</v>
      </c>
      <c r="Q23" s="27">
        <f t="shared" ref="Q23" si="38">SUM(Q22+P23)</f>
        <v>19</v>
      </c>
      <c r="R23" s="27">
        <f t="shared" ref="R23" si="39">SUM(R22+Q23)</f>
        <v>23</v>
      </c>
      <c r="S23" s="27">
        <f t="shared" ref="S23" si="40">SUM(S22+R23)</f>
        <v>24</v>
      </c>
      <c r="T23" s="27">
        <f t="shared" ref="T23" si="41">SUM(T22+S23)</f>
        <v>27</v>
      </c>
      <c r="U23" s="30"/>
      <c r="V23" s="44"/>
      <c r="W23" s="49" t="s">
        <v>57</v>
      </c>
      <c r="X23" s="28">
        <f>SUM(X7/X21)</f>
        <v>19</v>
      </c>
      <c r="Y23" s="50"/>
    </row>
    <row r="24" spans="1:25" ht="14.25" customHeight="1" thickBot="1" x14ac:dyDescent="0.3">
      <c r="A24" s="26"/>
      <c r="B24" s="27"/>
      <c r="C24" s="27"/>
      <c r="D24" s="27"/>
      <c r="E24" s="27"/>
      <c r="F24" s="27"/>
      <c r="G24" s="30"/>
      <c r="H24" s="240" t="s">
        <v>54</v>
      </c>
      <c r="I24" s="230"/>
      <c r="J24" s="37">
        <f>SUM(J23-'2016 Pairings'!N7)</f>
        <v>-11.5</v>
      </c>
      <c r="K24" s="189"/>
      <c r="L24" s="27"/>
      <c r="M24" s="27"/>
      <c r="N24" s="30"/>
      <c r="O24" s="27"/>
      <c r="P24" s="27"/>
      <c r="Q24" s="27"/>
      <c r="R24" s="240" t="s">
        <v>55</v>
      </c>
      <c r="S24" s="230"/>
      <c r="T24" s="37">
        <f>SUM(T23-'2016 Pairings'!O7)</f>
        <v>-8.5</v>
      </c>
      <c r="U24" s="30"/>
      <c r="V24" s="181">
        <f>SUM(J24,T24)</f>
        <v>-20</v>
      </c>
      <c r="W24" s="54" t="s">
        <v>58</v>
      </c>
      <c r="X24" s="55">
        <f>SUM(X23/X22)</f>
        <v>4.75</v>
      </c>
      <c r="Y24" s="56"/>
    </row>
    <row r="25" spans="1:25" ht="14.25" customHeight="1" x14ac:dyDescent="0.25">
      <c r="A25" s="18" t="str">
        <f>Morning!A14</f>
        <v>Mike C</v>
      </c>
      <c r="B25" s="27">
        <f>SUM(IF(Morning!E14-Morning!E2=2,0,(IF(Morning!E14-Morning!E2=0,2,(IF(Morning!E14-Morning!E2&gt;2,-1,(IF(Morning!E14-Morning!E2&lt;0,4,IF(Morning!E14-Morning!E2=1,1)))))))))</f>
        <v>1</v>
      </c>
      <c r="C25" s="157">
        <f>SUM(IF(Morning!F14-Morning!F2=2,0,(IF(Morning!F14-Morning!F2=0,2,(IF(Morning!F14-Morning!F2&gt;2,-1,(IF(Morning!F14-Morning!F2&lt;0,4,IF(Morning!F14-Morning!F2=1,1)))))))))</f>
        <v>1</v>
      </c>
      <c r="D25" s="157">
        <f>SUM(IF(Morning!G14-Morning!G2=2,0,(IF(Morning!G14-Morning!G2=0,2,(IF(Morning!G14-Morning!G2&gt;2,-1,(IF(Morning!G14-Morning!G2&lt;0,4,IF(Morning!G14-Morning!G2=1,1)))))))))</f>
        <v>1</v>
      </c>
      <c r="E25" s="157">
        <f>SUM(IF(Morning!H14-Morning!H2=2,0,(IF(Morning!H14-Morning!H2=0,2,(IF(Morning!H14-Morning!H2&gt;2,-1,(IF(Morning!H14-Morning!H2&lt;0,4,IF(Morning!H14-Morning!H2=1,1)))))))))</f>
        <v>1</v>
      </c>
      <c r="F25" s="157">
        <f>SUM(IF(Morning!I14-Morning!I2=2,0,(IF(Morning!I14-Morning!I2=0,2,(IF(Morning!I14-Morning!I2&gt;2,-1,(IF(Morning!I14-Morning!I2&lt;0,4,IF(Morning!I14-Morning!I2=1,1)))))))))</f>
        <v>0</v>
      </c>
      <c r="G25" s="157">
        <f>SUM(IF(Morning!J14-Morning!J2=2,0,(IF(Morning!J14-Morning!J2=0,2,(IF(Morning!J14-Morning!J2&gt;2,-1,(IF(Morning!J14-Morning!J2&lt;0,4,IF(Morning!J14-Morning!J2=1,1)))))))))</f>
        <v>0</v>
      </c>
      <c r="H25" s="157">
        <f>SUM(IF(Morning!K14-Morning!K2=2,0,(IF(Morning!K14-Morning!K2=0,2,(IF(Morning!K14-Morning!K2&gt;2,-1,(IF(Morning!K14-Morning!K2&lt;0,4,IF(Morning!K14-Morning!K2=1,1)))))))))</f>
        <v>1</v>
      </c>
      <c r="I25" s="157">
        <f>SUM(IF(Morning!L14-Morning!L2=2,0,(IF(Morning!L14-Morning!L2=0,2,(IF(Morning!L14-Morning!L2&gt;2,-1,(IF(Morning!L14-Morning!L2&lt;0,4,IF(Morning!L14-Morning!L2=1,1)))))))))</f>
        <v>2</v>
      </c>
      <c r="J25" s="157">
        <f>SUM(IF(Morning!M14-Morning!M2=2,0,(IF(Morning!M14-Morning!M2=0,2,(IF(Morning!M14-Morning!M2&gt;2,-1,(IF(Morning!M14-Morning!M2&lt;0,4,IF(Morning!M14-Morning!M2=1,1)))))))))</f>
        <v>1</v>
      </c>
      <c r="K25" s="188" t="s">
        <v>108</v>
      </c>
      <c r="L25" s="157">
        <f>SUM(IF(Morning!O14-Morning!O2=2,0,(IF(Morning!O14-Morning!O2=0,2,(IF(Morning!O14-Morning!O2&gt;2,-1,(IF(Morning!O14-Morning!O2&lt;0,4,IF(Morning!O14-Morning!O2=1,1)))))))))</f>
        <v>1</v>
      </c>
      <c r="M25" s="157">
        <f>SUM(IF(Morning!P14-Morning!P2=2,0,(IF(Morning!P14-Morning!P2=0,2,(IF(Morning!P14-Morning!P2&gt;2,-1,(IF(Morning!P14-Morning!P2&lt;0,4,IF(Morning!P14-Morning!P2=1,1)))))))))</f>
        <v>2</v>
      </c>
      <c r="N25" s="157">
        <f>SUM(IF(Morning!Q14-Morning!Q2=2,0,(IF(Morning!Q14-Morning!Q2=0,2,(IF(Morning!Q14-Morning!Q2&gt;2,-1,(IF(Morning!Q14-Morning!Q2&lt;0,4,IF(Morning!Q14-Morning!Q2=1,1)))))))))</f>
        <v>2</v>
      </c>
      <c r="O25" s="157">
        <f>SUM(IF(Morning!R14-Morning!R2=2,0,(IF(Morning!R14-Morning!R2=0,2,(IF(Morning!R14-Morning!R2&gt;2,-1,(IF(Morning!R14-Morning!R2&lt;0,4,IF(Morning!R14-Morning!R2=1,1)))))))))</f>
        <v>1</v>
      </c>
      <c r="P25" s="157">
        <f>SUM(IF(Morning!S14-Morning!S2=2,0,(IF(Morning!S14-Morning!S2=0,2,(IF(Morning!S14-Morning!S2&gt;2,-1,(IF(Morning!S14-Morning!S2&lt;0,4,IF(Morning!S14-Morning!S2=1,1)))))))))</f>
        <v>1</v>
      </c>
      <c r="Q25" s="157">
        <f>SUM(IF(Morning!T14-Morning!T2=2,0,(IF(Morning!T14-Morning!T2=0,2,(IF(Morning!T14-Morning!T2&gt;2,-1,(IF(Morning!T14-Morning!T2&lt;0,4,IF(Morning!T14-Morning!T2=1,1)))))))))</f>
        <v>2</v>
      </c>
      <c r="R25" s="157">
        <f>SUM(IF(Morning!U14-Morning!U2=2,0,(IF(Morning!U14-Morning!U2=0,2,(IF(Morning!U14-Morning!U2&gt;2,-1,(IF(Morning!U14-Morning!U2&lt;0,4,IF(Morning!U14-Morning!U2=1,1)))))))))</f>
        <v>2</v>
      </c>
      <c r="S25" s="157">
        <f>SUM(IF(Morning!V14-Morning!V2=2,0,(IF(Morning!V14-Morning!V2=0,2,(IF(Morning!V14-Morning!V2&gt;2,-1,(IF(Morning!V14-Morning!V2&lt;0,4,IF(Morning!V14-Morning!V2=1,1)))))))))</f>
        <v>0</v>
      </c>
      <c r="T25" s="157">
        <f>SUM(IF(Morning!W14-Morning!W2=2,0,(IF(Morning!W14-Morning!W2=0,2,(IF(Morning!W14-Morning!W2&gt;2,-1,(IF(Morning!W14-Morning!W2&lt;0,4,IF(Morning!W14-Morning!W2=1,1)))))))))</f>
        <v>1</v>
      </c>
      <c r="U25" s="180"/>
      <c r="V25" s="182"/>
      <c r="W25" s="31"/>
      <c r="X25" s="31"/>
      <c r="Y25" s="32"/>
    </row>
    <row r="26" spans="1:25" ht="14.25" customHeight="1" x14ac:dyDescent="0.25">
      <c r="A26" s="18" t="str">
        <f>Morning!A15</f>
        <v>Mike G</v>
      </c>
      <c r="B26" s="27">
        <f>SUM(IF(Morning!E15-Morning!E2=2,0,(IF(Morning!E15-Morning!E2=0,2,(IF(Morning!E15-Morning!E2&gt;2,-1,(IF(Morning!E15-Morning!E2&lt;0,4,IF(Morning!E15-Morning!E2=1,1)))))))))</f>
        <v>0</v>
      </c>
      <c r="C26" s="157">
        <f>SUM(IF(Morning!F15-Morning!F2=2,0,(IF(Morning!F15-Morning!F2=0,2,(IF(Morning!F15-Morning!F2&gt;2,-1,(IF(Morning!F15-Morning!F2&lt;0,4,IF(Morning!F15-Morning!F2=1,1)))))))))</f>
        <v>1</v>
      </c>
      <c r="D26" s="157">
        <f>SUM(IF(Morning!G15-Morning!G2=2,0,(IF(Morning!G15-Morning!G2=0,2,(IF(Morning!G15-Morning!G2&gt;2,-1,(IF(Morning!G15-Morning!G2&lt;0,4,IF(Morning!G15-Morning!G2=1,1)))))))))</f>
        <v>0</v>
      </c>
      <c r="E26" s="157">
        <f>SUM(IF(Morning!H15-Morning!H2=2,0,(IF(Morning!H15-Morning!H2=0,2,(IF(Morning!H15-Morning!H2&gt;2,-1,(IF(Morning!H15-Morning!H2&lt;0,4,IF(Morning!H15-Morning!H2=1,1)))))))))</f>
        <v>1</v>
      </c>
      <c r="F26" s="157">
        <f>SUM(IF(Morning!I15-Morning!I2=2,0,(IF(Morning!I15-Morning!I2=0,2,(IF(Morning!I15-Morning!I2&gt;2,-1,(IF(Morning!I15-Morning!I2&lt;0,4,IF(Morning!I15-Morning!I2=1,1)))))))))</f>
        <v>-1</v>
      </c>
      <c r="G26" s="157">
        <f>SUM(IF(Morning!J15-Morning!J2=2,0,(IF(Morning!J15-Morning!J2=0,2,(IF(Morning!J15-Morning!J2&gt;2,-1,(IF(Morning!J15-Morning!J2&lt;0,4,IF(Morning!J15-Morning!J2=1,1)))))))))</f>
        <v>0</v>
      </c>
      <c r="H26" s="157">
        <f>SUM(IF(Morning!K15-Morning!K2=2,0,(IF(Morning!K15-Morning!K2=0,2,(IF(Morning!K15-Morning!K2&gt;2,-1,(IF(Morning!K15-Morning!K2&lt;0,4,IF(Morning!K15-Morning!K2=1,1)))))))))</f>
        <v>2</v>
      </c>
      <c r="I26" s="157">
        <f>SUM(IF(Morning!L15-Morning!L2=2,0,(IF(Morning!L15-Morning!L2=0,2,(IF(Morning!L15-Morning!L2&gt;2,-1,(IF(Morning!L15-Morning!L2&lt;0,4,IF(Morning!L15-Morning!L2=1,1)))))))))</f>
        <v>2</v>
      </c>
      <c r="J26" s="157">
        <f>SUM(IF(Morning!M15-Morning!M2=2,0,(IF(Morning!M15-Morning!M2=0,2,(IF(Morning!M15-Morning!M2&gt;2,-1,(IF(Morning!M15-Morning!M2&lt;0,4,IF(Morning!M15-Morning!M2=1,1)))))))))</f>
        <v>2</v>
      </c>
      <c r="K26" s="188" t="s">
        <v>108</v>
      </c>
      <c r="L26" s="157">
        <f>SUM(IF(Morning!O15-Morning!O2=2,0,(IF(Morning!O15-Morning!O2=0,2,(IF(Morning!O15-Morning!O2&gt;2,-1,(IF(Morning!O15-Morning!O2&lt;0,4,IF(Morning!O15-Morning!O2=1,1)))))))))</f>
        <v>1</v>
      </c>
      <c r="M26" s="157">
        <f>SUM(IF(Morning!P15-Morning!P2=2,0,(IF(Morning!P15-Morning!P2=0,2,(IF(Morning!P15-Morning!P2&gt;2,-1,(IF(Morning!P15-Morning!P2&lt;0,4,IF(Morning!P15-Morning!P2=1,1)))))))))</f>
        <v>2</v>
      </c>
      <c r="N26" s="157">
        <f>SUM(IF(Morning!Q15-Morning!Q2=2,0,(IF(Morning!Q15-Morning!Q2=0,2,(IF(Morning!Q15-Morning!Q2&gt;2,-1,(IF(Morning!Q15-Morning!Q2&lt;0,4,IF(Morning!Q15-Morning!Q2=1,1)))))))))</f>
        <v>2</v>
      </c>
      <c r="O26" s="157">
        <f>SUM(IF(Morning!R15-Morning!R2=2,0,(IF(Morning!R15-Morning!R2=0,2,(IF(Morning!R15-Morning!R2&gt;2,-1,(IF(Morning!R15-Morning!R2&lt;0,4,IF(Morning!R15-Morning!R2=1,1)))))))))</f>
        <v>1</v>
      </c>
      <c r="P26" s="157">
        <f>SUM(IF(Morning!S15-Morning!S2=2,0,(IF(Morning!S15-Morning!S2=0,2,(IF(Morning!S15-Morning!S2&gt;2,-1,(IF(Morning!S15-Morning!S2&lt;0,4,IF(Morning!S15-Morning!S2=1,1)))))))))</f>
        <v>1</v>
      </c>
      <c r="Q26" s="157">
        <f>SUM(IF(Morning!T15-Morning!T2=2,0,(IF(Morning!T15-Morning!T2=0,2,(IF(Morning!T15-Morning!T2&gt;2,-1,(IF(Morning!T15-Morning!T2&lt;0,4,IF(Morning!T15-Morning!T2=1,1)))))))))</f>
        <v>-1</v>
      </c>
      <c r="R26" s="157">
        <f>SUM(IF(Morning!U15-Morning!U2=2,0,(IF(Morning!U15-Morning!U2=0,2,(IF(Morning!U15-Morning!U2&gt;2,-1,(IF(Morning!U15-Morning!U2&lt;0,4,IF(Morning!U15-Morning!U2=1,1)))))))))</f>
        <v>1</v>
      </c>
      <c r="S26" s="157">
        <f>SUM(IF(Morning!V15-Morning!V2=2,0,(IF(Morning!V15-Morning!V2=0,2,(IF(Morning!V15-Morning!V2&gt;2,-1,(IF(Morning!V15-Morning!V2&lt;0,4,IF(Morning!V15-Morning!V2=1,1)))))))))</f>
        <v>2</v>
      </c>
      <c r="T26" s="157">
        <f>SUM(IF(Morning!W15-Morning!W2=2,0,(IF(Morning!W15-Morning!W2=0,2,(IF(Morning!W15-Morning!W2&gt;2,-1,(IF(Morning!W15-Morning!W2&lt;0,4,IF(Morning!W15-Morning!W2=1,1)))))))))</f>
        <v>-1</v>
      </c>
      <c r="U26" s="156"/>
      <c r="V26" s="182"/>
      <c r="W26" s="31"/>
      <c r="X26" s="31"/>
      <c r="Y26" s="32"/>
    </row>
    <row r="27" spans="1:25" ht="14.25" customHeight="1" x14ac:dyDescent="0.25">
      <c r="A27" s="18" t="str">
        <f>Morning!A16</f>
        <v>Roman</v>
      </c>
      <c r="B27" s="27">
        <f>SUM(IF(Morning!E16-Morning!E2=2,0,(IF(Morning!E16-Morning!E2=0,2,(IF(Morning!E16-Morning!E2&gt;2,-1,(IF(Morning!E16-Morning!E2&lt;0,4,IF(Morning!E16-Morning!E2=1,1)))))))))</f>
        <v>0</v>
      </c>
      <c r="C27" s="157">
        <f>SUM(IF(Morning!F16-Morning!F2=2,0,(IF(Morning!F16-Morning!F2=0,2,(IF(Morning!F16-Morning!F2&gt;2,-1,(IF(Morning!F16-Morning!F2&lt;0,4,IF(Morning!F16-Morning!F2=1,1)))))))))</f>
        <v>2</v>
      </c>
      <c r="D27" s="157">
        <f>SUM(IF(Morning!G16-Morning!G2=2,0,(IF(Morning!G16-Morning!G2=0,2,(IF(Morning!G16-Morning!G2&gt;2,-1,(IF(Morning!G16-Morning!G2&lt;0,4,IF(Morning!G16-Morning!G2=1,1)))))))))</f>
        <v>-1</v>
      </c>
      <c r="E27" s="157">
        <f>SUM(IF(Morning!H16-Morning!H2=2,0,(IF(Morning!H16-Morning!H2=0,2,(IF(Morning!H16-Morning!H2&gt;2,-1,(IF(Morning!H16-Morning!H2&lt;0,4,IF(Morning!H16-Morning!H2=1,1)))))))))</f>
        <v>0</v>
      </c>
      <c r="F27" s="157">
        <f>SUM(IF(Morning!I16-Morning!I2=2,0,(IF(Morning!I16-Morning!I2=0,2,(IF(Morning!I16-Morning!I2&gt;2,-1,(IF(Morning!I16-Morning!I2&lt;0,4,IF(Morning!I16-Morning!I2=1,1)))))))))</f>
        <v>1</v>
      </c>
      <c r="G27" s="157">
        <f>SUM(IF(Morning!J16-Morning!J2=2,0,(IF(Morning!J16-Morning!J2=0,2,(IF(Morning!J16-Morning!J2&gt;2,-1,(IF(Morning!J16-Morning!J2&lt;0,4,IF(Morning!J16-Morning!J2=1,1)))))))))</f>
        <v>-1</v>
      </c>
      <c r="H27" s="157">
        <f>SUM(IF(Morning!K16-Morning!K2=2,0,(IF(Morning!K16-Morning!K2=0,2,(IF(Morning!K16-Morning!K2&gt;2,-1,(IF(Morning!K16-Morning!K2&lt;0,4,IF(Morning!K16-Morning!K2=1,1)))))))))</f>
        <v>1</v>
      </c>
      <c r="I27" s="157">
        <f>SUM(IF(Morning!L16-Morning!L2=2,0,(IF(Morning!L16-Morning!L2=0,2,(IF(Morning!L16-Morning!L2&gt;2,-1,(IF(Morning!L16-Morning!L2&lt;0,4,IF(Morning!L16-Morning!L2=1,1)))))))))</f>
        <v>1</v>
      </c>
      <c r="J27" s="157">
        <f>SUM(IF(Morning!M16-Morning!M2=2,0,(IF(Morning!M16-Morning!M2=0,2,(IF(Morning!M16-Morning!M2&gt;2,-1,(IF(Morning!M16-Morning!M2&lt;0,4,IF(Morning!M16-Morning!M2=1,1)))))))))</f>
        <v>0</v>
      </c>
      <c r="K27" s="188" t="s">
        <v>108</v>
      </c>
      <c r="L27" s="157">
        <f>SUM(IF(Morning!O16-Morning!O2=2,0,(IF(Morning!O16-Morning!O2=0,2,(IF(Morning!O16-Morning!O2&gt;2,-1,(IF(Morning!O16-Morning!O2&lt;0,4,IF(Morning!O16-Morning!O2=1,1)))))))))</f>
        <v>1</v>
      </c>
      <c r="M27" s="157">
        <f>SUM(IF(Morning!P16-Morning!P2=2,0,(IF(Morning!P16-Morning!P2=0,2,(IF(Morning!P16-Morning!P2&gt;2,-1,(IF(Morning!P16-Morning!P2&lt;0,4,IF(Morning!P16-Morning!P2=1,1)))))))))</f>
        <v>1</v>
      </c>
      <c r="N27" s="157">
        <f>SUM(IF(Morning!Q16-Morning!Q2=2,0,(IF(Morning!Q16-Morning!Q2=0,2,(IF(Morning!Q16-Morning!Q2&gt;2,-1,(IF(Morning!Q16-Morning!Q2&lt;0,4,IF(Morning!Q16-Morning!Q2=1,1)))))))))</f>
        <v>0</v>
      </c>
      <c r="O27" s="157">
        <f>SUM(IF(Morning!R16-Morning!R2=2,0,(IF(Morning!R16-Morning!R2=0,2,(IF(Morning!R16-Morning!R2&gt;2,-1,(IF(Morning!R16-Morning!R2&lt;0,4,IF(Morning!R16-Morning!R2=1,1)))))))))</f>
        <v>0</v>
      </c>
      <c r="P27" s="157">
        <f>SUM(IF(Morning!S16-Morning!S2=2,0,(IF(Morning!S16-Morning!S2=0,2,(IF(Morning!S16-Morning!S2&gt;2,-1,(IF(Morning!S16-Morning!S2&lt;0,4,IF(Morning!S16-Morning!S2=1,1)))))))))</f>
        <v>1</v>
      </c>
      <c r="Q27" s="157">
        <f>SUM(IF(Morning!T16-Morning!T2=2,0,(IF(Morning!T16-Morning!T2=0,2,(IF(Morning!T16-Morning!T2&gt;2,-1,(IF(Morning!T16-Morning!T2&lt;0,4,IF(Morning!T16-Morning!T2=1,1)))))))))</f>
        <v>2</v>
      </c>
      <c r="R27" s="157">
        <f>SUM(IF(Morning!U16-Morning!U2=2,0,(IF(Morning!U16-Morning!U2=0,2,(IF(Morning!U16-Morning!U2&gt;2,-1,(IF(Morning!U16-Morning!U2&lt;0,4,IF(Morning!U16-Morning!U2=1,1)))))))))</f>
        <v>2</v>
      </c>
      <c r="S27" s="157">
        <f>SUM(IF(Morning!V16-Morning!V2=2,0,(IF(Morning!V16-Morning!V2=0,2,(IF(Morning!V16-Morning!V2&gt;2,-1,(IF(Morning!V16-Morning!V2&lt;0,4,IF(Morning!V16-Morning!V2=1,1)))))))))</f>
        <v>1</v>
      </c>
      <c r="T27" s="157">
        <f>SUM(IF(Morning!W16-Morning!W2=2,0,(IF(Morning!W16-Morning!W2=0,2,(IF(Morning!W16-Morning!W2&gt;2,-1,(IF(Morning!W16-Morning!W2&lt;0,4,IF(Morning!W16-Morning!W2=1,1)))))))))</f>
        <v>1</v>
      </c>
      <c r="U27" s="156"/>
      <c r="V27" s="182"/>
      <c r="W27" s="31"/>
      <c r="X27" s="31"/>
      <c r="Y27" s="32"/>
    </row>
    <row r="28" spans="1:25" ht="14.25" customHeight="1" x14ac:dyDescent="0.2">
      <c r="A28" s="18" t="str">
        <f>Morning!A17</f>
        <v>Roger</v>
      </c>
      <c r="B28" s="27">
        <f>SUM(IF(Morning!E17-Morning!E2=2,0,(IF(Morning!E17-Morning!E2=0,2,(IF(Morning!E17-Morning!E2&gt;2,-1,(IF(Morning!E17-Morning!E2&lt;0,4,IF(Morning!E17-Morning!E2=1,1)))))))))</f>
        <v>1</v>
      </c>
      <c r="C28" s="197">
        <f>SUM(IF(Morning!F17-Morning!F2=2,0,(IF(Morning!F17-Morning!F2=0,2,(IF(Morning!F17-Morning!F2&gt;2,-1,(IF(Morning!F17-Morning!F2&lt;0,4,IF(Morning!F17-Morning!F2=1,1)))))))))</f>
        <v>2</v>
      </c>
      <c r="D28" s="197">
        <f>SUM(IF(Morning!G17-Morning!G2=2,0,(IF(Morning!G17-Morning!G2=0,2,(IF(Morning!G17-Morning!G2&gt;2,-1,(IF(Morning!G17-Morning!G2&lt;0,4,IF(Morning!G17-Morning!G2=1,1)))))))))</f>
        <v>2</v>
      </c>
      <c r="E28" s="197">
        <f>SUM(IF(Morning!H17-Morning!H2=2,0,(IF(Morning!H17-Morning!H2=0,2,(IF(Morning!H17-Morning!H2&gt;2,-1,(IF(Morning!H17-Morning!H2&lt;0,4,IF(Morning!H17-Morning!H2=1,1)))))))))</f>
        <v>2</v>
      </c>
      <c r="F28" s="197">
        <f>SUM(IF(Morning!I17-Morning!I2=2,0,(IF(Morning!I17-Morning!I2=0,2,(IF(Morning!I17-Morning!I2&gt;2,-1,(IF(Morning!I17-Morning!I2&lt;0,4,IF(Morning!I17-Morning!I2=1,1)))))))))</f>
        <v>2</v>
      </c>
      <c r="G28" s="197">
        <f>SUM(IF(Morning!J17-Morning!J2=2,0,(IF(Morning!J17-Morning!J2=0,2,(IF(Morning!J17-Morning!J2&gt;2,-1,(IF(Morning!J17-Morning!J2&lt;0,4,IF(Morning!J17-Morning!J2=1,1)))))))))</f>
        <v>0</v>
      </c>
      <c r="H28" s="197">
        <f>SUM(IF(Morning!K17-Morning!K2=2,0,(IF(Morning!K17-Morning!K2=0,2,(IF(Morning!K17-Morning!K2&gt;2,-1,(IF(Morning!K17-Morning!K2&lt;0,4,IF(Morning!K17-Morning!K2=1,1)))))))))</f>
        <v>1</v>
      </c>
      <c r="I28" s="197">
        <f>SUM(IF(Morning!L17-Morning!L2=2,0,(IF(Morning!L17-Morning!L2=0,2,(IF(Morning!L17-Morning!L2&gt;2,-1,(IF(Morning!L17-Morning!L2&lt;0,4,IF(Morning!L17-Morning!L2=1,1)))))))))</f>
        <v>2</v>
      </c>
      <c r="J28" s="197">
        <f>SUM(IF(Morning!M17-Morning!M2=2,0,(IF(Morning!M17-Morning!M2=0,2,(IF(Morning!M17-Morning!M2&gt;2,-1,(IF(Morning!M17-Morning!M2&lt;0,4,IF(Morning!M17-Morning!M2=1,1)))))))))</f>
        <v>1</v>
      </c>
      <c r="K28" s="188" t="s">
        <v>108</v>
      </c>
      <c r="L28" s="157">
        <f>SUM(IF(Morning!O17-Morning!O2=2,0,(IF(Morning!O17-Morning!O2=0,2,(IF(Morning!O17-Morning!O2&gt;2,-1,(IF(Morning!O17-Morning!O2&lt;0,4,IF(Morning!O17-Morning!O2=1,1)))))))))</f>
        <v>1</v>
      </c>
      <c r="M28" s="197">
        <f>SUM(IF(Morning!P17-Morning!P2=2,0,(IF(Morning!P17-Morning!P2=0,2,(IF(Morning!P17-Morning!P2&gt;2,-1,(IF(Morning!P17-Morning!P2&lt;0,4,IF(Morning!P17-Morning!P2=1,1)))))))))</f>
        <v>0</v>
      </c>
      <c r="N28" s="197">
        <f>SUM(IF(Morning!Q17-Morning!Q2=2,0,(IF(Morning!Q17-Morning!Q2=0,2,(IF(Morning!Q17-Morning!Q2&gt;2,-1,(IF(Morning!Q17-Morning!Q2&lt;0,4,IF(Morning!Q17-Morning!Q2=1,1)))))))))</f>
        <v>2</v>
      </c>
      <c r="O28" s="197">
        <f>SUM(IF(Morning!R17-Morning!R2=2,0,(IF(Morning!R17-Morning!R2=0,2,(IF(Morning!R17-Morning!R2&gt;2,-1,(IF(Morning!R17-Morning!R2&lt;0,4,IF(Morning!R17-Morning!R2=1,1)))))))))</f>
        <v>1</v>
      </c>
      <c r="P28" s="197">
        <f>SUM(IF(Morning!S17-Morning!S2=2,0,(IF(Morning!S17-Morning!S2=0,2,(IF(Morning!S17-Morning!S2&gt;2,-1,(IF(Morning!S17-Morning!S2&lt;0,4,IF(Morning!S17-Morning!S2=1,1)))))))))</f>
        <v>0</v>
      </c>
      <c r="Q28" s="197">
        <f>SUM(IF(Morning!T17-Morning!T2=2,0,(IF(Morning!T17-Morning!T2=0,2,(IF(Morning!T17-Morning!T2&gt;2,-1,(IF(Morning!T17-Morning!T2&lt;0,4,IF(Morning!T17-Morning!T2=1,1)))))))))</f>
        <v>1</v>
      </c>
      <c r="R28" s="197">
        <f>SUM(IF(Morning!U17-Morning!U2=2,0,(IF(Morning!U17-Morning!U2=0,2,(IF(Morning!U17-Morning!U2&gt;2,-1,(IF(Morning!U17-Morning!U2&lt;0,4,IF(Morning!U17-Morning!U2=1,1)))))))))</f>
        <v>1</v>
      </c>
      <c r="S28" s="197">
        <f>SUM(IF(Morning!V17-Morning!V2=2,0,(IF(Morning!V17-Morning!V2=0,2,(IF(Morning!V17-Morning!V2&gt;2,-1,(IF(Morning!V17-Morning!V2&lt;0,4,IF(Morning!V17-Morning!V2=1,1)))))))))</f>
        <v>1</v>
      </c>
      <c r="T28" s="197">
        <f>SUM(IF(Morning!W17-Morning!W2=2,0,(IF(Morning!W17-Morning!W2=0,2,(IF(Morning!W17-Morning!W2&gt;2,-1,(IF(Morning!W17-Morning!W2&lt;0,4,IF(Morning!W17-Morning!W2=1,1)))))))))</f>
        <v>1</v>
      </c>
      <c r="U28" s="156"/>
      <c r="V28" s="182"/>
      <c r="W28" s="40"/>
      <c r="X28" s="40"/>
      <c r="Y28" s="1"/>
    </row>
    <row r="29" spans="1:25" ht="14.25" customHeight="1" x14ac:dyDescent="0.2">
      <c r="A29" s="26"/>
      <c r="B29" s="33">
        <f>SUM(B25:B28)</f>
        <v>2</v>
      </c>
      <c r="C29" s="33">
        <f t="shared" ref="C29:J29" si="42">SUM(C25:C28)</f>
        <v>6</v>
      </c>
      <c r="D29" s="33">
        <f t="shared" si="42"/>
        <v>2</v>
      </c>
      <c r="E29" s="33">
        <f t="shared" si="42"/>
        <v>4</v>
      </c>
      <c r="F29" s="33">
        <f t="shared" si="42"/>
        <v>2</v>
      </c>
      <c r="G29" s="33">
        <f t="shared" si="42"/>
        <v>-1</v>
      </c>
      <c r="H29" s="33">
        <f t="shared" si="42"/>
        <v>5</v>
      </c>
      <c r="I29" s="33">
        <f t="shared" si="42"/>
        <v>7</v>
      </c>
      <c r="J29" s="33">
        <f t="shared" si="42"/>
        <v>4</v>
      </c>
      <c r="K29" s="188"/>
      <c r="L29" s="33">
        <f>SUM(L25:L28)</f>
        <v>4</v>
      </c>
      <c r="M29" s="33">
        <f t="shared" ref="M29:T29" si="43">SUM(M25:M28)</f>
        <v>5</v>
      </c>
      <c r="N29" s="33">
        <f t="shared" si="43"/>
        <v>6</v>
      </c>
      <c r="O29" s="33">
        <f t="shared" si="43"/>
        <v>3</v>
      </c>
      <c r="P29" s="33">
        <f t="shared" si="43"/>
        <v>3</v>
      </c>
      <c r="Q29" s="33">
        <f t="shared" si="43"/>
        <v>4</v>
      </c>
      <c r="R29" s="33">
        <f t="shared" si="43"/>
        <v>6</v>
      </c>
      <c r="S29" s="33">
        <f t="shared" si="43"/>
        <v>4</v>
      </c>
      <c r="T29" s="33">
        <f t="shared" si="43"/>
        <v>2</v>
      </c>
      <c r="U29" s="156"/>
      <c r="V29" s="183"/>
      <c r="W29" s="40"/>
      <c r="X29" s="40"/>
      <c r="Y29" s="1"/>
    </row>
    <row r="30" spans="1:25" ht="14.25" customHeight="1" x14ac:dyDescent="0.2">
      <c r="A30" s="26"/>
      <c r="B30" s="27"/>
      <c r="C30" s="27">
        <f>SUM(B29:C29)</f>
        <v>8</v>
      </c>
      <c r="D30" s="27">
        <f t="shared" ref="D30" si="44">SUM(D29+C30)</f>
        <v>10</v>
      </c>
      <c r="E30" s="27">
        <f t="shared" ref="E30" si="45">SUM(E29+D30)</f>
        <v>14</v>
      </c>
      <c r="F30" s="27">
        <f t="shared" ref="F30" si="46">SUM(F29+E30)</f>
        <v>16</v>
      </c>
      <c r="G30" s="27">
        <f t="shared" ref="G30" si="47">SUM(G29+F30)</f>
        <v>15</v>
      </c>
      <c r="H30" s="27">
        <f t="shared" ref="H30" si="48">SUM(H29+G30)</f>
        <v>20</v>
      </c>
      <c r="I30" s="27">
        <f t="shared" ref="I30" si="49">SUM(I29+H30)</f>
        <v>27</v>
      </c>
      <c r="J30" s="27">
        <f t="shared" ref="J30" si="50">SUM(J29+I30)</f>
        <v>31</v>
      </c>
      <c r="K30" s="188"/>
      <c r="L30" s="27"/>
      <c r="M30" s="27">
        <f>SUM(M29+L29)</f>
        <v>9</v>
      </c>
      <c r="N30" s="27">
        <f t="shared" ref="N30:T30" si="51">SUM(N29+M30)</f>
        <v>15</v>
      </c>
      <c r="O30" s="27">
        <f t="shared" si="51"/>
        <v>18</v>
      </c>
      <c r="P30" s="27">
        <f t="shared" si="51"/>
        <v>21</v>
      </c>
      <c r="Q30" s="27">
        <f t="shared" si="51"/>
        <v>25</v>
      </c>
      <c r="R30" s="27">
        <f t="shared" si="51"/>
        <v>31</v>
      </c>
      <c r="S30" s="27">
        <f t="shared" si="51"/>
        <v>35</v>
      </c>
      <c r="T30" s="27">
        <f t="shared" si="51"/>
        <v>37</v>
      </c>
      <c r="U30" s="180"/>
      <c r="V30" s="183"/>
      <c r="W30" s="40"/>
      <c r="X30" s="40"/>
      <c r="Y30" s="1"/>
    </row>
    <row r="31" spans="1:25" ht="14.25" customHeight="1" x14ac:dyDescent="0.2">
      <c r="A31" s="26"/>
      <c r="B31" s="27"/>
      <c r="C31" s="27"/>
      <c r="D31" s="27"/>
      <c r="E31" s="27"/>
      <c r="F31" s="27"/>
      <c r="G31" s="30"/>
      <c r="H31" s="240" t="s">
        <v>54</v>
      </c>
      <c r="I31" s="230"/>
      <c r="J31" s="37">
        <f>SUM(J30-'2016 Pairings'!N8)</f>
        <v>-11</v>
      </c>
      <c r="K31" s="189"/>
      <c r="L31" s="27"/>
      <c r="M31" s="27"/>
      <c r="N31" s="30"/>
      <c r="O31" s="27"/>
      <c r="P31" s="27"/>
      <c r="Q31" s="27"/>
      <c r="R31" s="240" t="s">
        <v>55</v>
      </c>
      <c r="S31" s="230"/>
      <c r="T31" s="37">
        <f>SUM(T30-'2016 Pairings'!O8)</f>
        <v>-5</v>
      </c>
      <c r="U31" s="180"/>
      <c r="V31" s="184">
        <f>SUM(J31,T31)</f>
        <v>-16</v>
      </c>
      <c r="W31" s="40"/>
      <c r="X31" s="40"/>
      <c r="Y31" s="1"/>
    </row>
    <row r="32" spans="1:25" ht="21" customHeight="1" x14ac:dyDescent="0.2">
      <c r="A32" s="18" t="str">
        <f>Morning!A18</f>
        <v>Derek</v>
      </c>
      <c r="B32" s="27">
        <f>SUM(IF(Morning!E18-Morning!E2=2,0,(IF(Morning!E18-Morning!E2=0,2,(IF(Morning!E18-Morning!E2&gt;2,-1,(IF(Morning!E18-Morning!E2&lt;0,4,IF(Morning!E18-Morning!E2=1,1)))))))))</f>
        <v>1</v>
      </c>
      <c r="C32" s="157">
        <f>SUM(IF(Morning!F18-Morning!F2=2,0,(IF(Morning!F18-Morning!F2=0,2,(IF(Morning!F18-Morning!F2&gt;2,-1,(IF(Morning!F18-Morning!F2&lt;0,4,IF(Morning!F18-Morning!F2=1,1)))))))))</f>
        <v>1</v>
      </c>
      <c r="D32" s="157">
        <f>SUM(IF(Morning!G18-Morning!G2=2,0,(IF(Morning!G18-Morning!G2=0,2,(IF(Morning!G18-Morning!G2&gt;2,-1,(IF(Morning!G18-Morning!G2&lt;0,4,IF(Morning!G18-Morning!G2=1,1)))))))))</f>
        <v>4</v>
      </c>
      <c r="E32" s="157">
        <f>SUM(IF(Morning!H18-Morning!H2=2,0,(IF(Morning!H18-Morning!H2=0,2,(IF(Morning!H18-Morning!H2&gt;2,-1,(IF(Morning!H18-Morning!H2&lt;0,4,IF(Morning!H18-Morning!H2=1,1)))))))))</f>
        <v>1</v>
      </c>
      <c r="F32" s="157">
        <f>SUM(IF(Morning!I18-Morning!I2=2,0,(IF(Morning!I18-Morning!I2=0,2,(IF(Morning!I18-Morning!I2&gt;2,-1,(IF(Morning!I18-Morning!I2&lt;0,4,IF(Morning!I18-Morning!I2=1,1)))))))))</f>
        <v>1</v>
      </c>
      <c r="G32" s="157">
        <f>SUM(IF(Morning!J18-Morning!J2=2,0,(IF(Morning!J18-Morning!J2=0,2,(IF(Morning!J18-Morning!J2&gt;2,-1,(IF(Morning!J18-Morning!J2&lt;0,4,IF(Morning!J18-Morning!J2=1,1)))))))))</f>
        <v>2</v>
      </c>
      <c r="H32" s="157">
        <f>SUM(IF(Morning!K18-Morning!K2=2,0,(IF(Morning!K18-Morning!K2=0,2,(IF(Morning!K18-Morning!K2&gt;2,-1,(IF(Morning!K18-Morning!K2&lt;0,4,IF(Morning!K18-Morning!K2=1,1)))))))))</f>
        <v>1</v>
      </c>
      <c r="I32" s="157">
        <f>SUM(IF(Morning!L18-Morning!L2=2,0,(IF(Morning!L18-Morning!L2=0,2,(IF(Morning!L18-Morning!L2&gt;2,-1,(IF(Morning!L18-Morning!L2&lt;0,4,IF(Morning!L18-Morning!L2=1,1)))))))))</f>
        <v>1</v>
      </c>
      <c r="J32" s="157">
        <f>SUM(IF(Morning!M18-Morning!M2=2,0,(IF(Morning!M18-Morning!M2=0,2,(IF(Morning!M18-Morning!M2&gt;2,-1,(IF(Morning!M18-Morning!M2&lt;0,4,IF(Morning!M18-Morning!M2=1,1)))))))))</f>
        <v>2</v>
      </c>
      <c r="K32" s="188" t="s">
        <v>108</v>
      </c>
      <c r="L32" s="157">
        <f>SUM(IF(Morning!P18-Morning!O2=2,0,(IF(Morning!P18-Morning!O2=0,2,(IF(Morning!P18-Morning!O2&gt;2,-1,(IF(Morning!P18-Morning!O2&lt;0,4,IF(Morning!P18-Morning!O2=1,1)))))))))</f>
        <v>-1</v>
      </c>
      <c r="M32" s="224">
        <f>SUM(IF(Morning!Q18-Morning!P2=2,0,(IF(Morning!Q18-Morning!P2=0,2,(IF(Morning!Q18-Morning!P2&gt;2,-1,(IF(Morning!Q18-Morning!P2&lt;0,4,IF(Morning!Q18-Morning!P2=1,1)))))))))</f>
        <v>4</v>
      </c>
      <c r="N32" s="224">
        <f>SUM(IF(Morning!R18-Morning!Q2=2,0,(IF(Morning!R18-Morning!Q2=0,2,(IF(Morning!R18-Morning!Q2&gt;2,-1,(IF(Morning!R18-Morning!Q2&lt;0,4,IF(Morning!R18-Morning!Q2=1,1)))))))))</f>
        <v>1</v>
      </c>
      <c r="O32" s="224">
        <f>SUM(IF(Morning!S18-Morning!R2=2,0,(IF(Morning!S18-Morning!R2=0,2,(IF(Morning!S18-Morning!R2&gt;2,-1,(IF(Morning!S18-Morning!R2&lt;0,4,IF(Morning!S18-Morning!R2=1,1)))))))))</f>
        <v>4</v>
      </c>
      <c r="P32" s="224">
        <f>SUM(IF(Morning!T18-Morning!S2=2,0,(IF(Morning!T18-Morning!S2=0,2,(IF(Morning!T18-Morning!S2&gt;2,-1,(IF(Morning!T18-Morning!S2&lt;0,4,IF(Morning!T18-Morning!S2=1,1)))))))))</f>
        <v>1</v>
      </c>
      <c r="Q32" s="224">
        <f>SUM(IF(Morning!U18-Morning!T2=2,0,(IF(Morning!U18-Morning!T2=0,2,(IF(Morning!U18-Morning!T2&gt;2,-1,(IF(Morning!U18-Morning!T2&lt;0,4,IF(Morning!U18-Morning!T2=1,1)))))))))</f>
        <v>4</v>
      </c>
      <c r="R32" s="224">
        <f>SUM(IF(Morning!V18-Morning!U2=2,0,(IF(Morning!V18-Morning!U2=0,2,(IF(Morning!V18-Morning!U2&gt;2,-1,(IF(Morning!V18-Morning!U2&lt;0,4,IF(Morning!V18-Morning!U2=1,1)))))))))</f>
        <v>1</v>
      </c>
      <c r="S32" s="224">
        <f>SUM(IF(Morning!W18-Morning!V2=2,0,(IF(Morning!W18-Morning!V2=0,2,(IF(Morning!W18-Morning!V2&gt;2,-1,(IF(Morning!W18-Morning!V2&lt;0,4,IF(Morning!W18-Morning!V2=1,1)))))))))</f>
        <v>1</v>
      </c>
      <c r="T32" s="224">
        <f>SUM(IF(Morning!X18-Morning!W2=2,0,(IF(Morning!X18-Morning!W2=0,2,(IF(Morning!X18-Morning!W2&gt;2,-1,(IF(Morning!X18-Morning!W2&lt;0,4,IF(Morning!X18-Morning!W2=1,1)))))))))</f>
        <v>-1</v>
      </c>
      <c r="U32" s="180"/>
      <c r="V32" s="182"/>
      <c r="W32" s="40"/>
      <c r="X32" s="40"/>
      <c r="Y32" s="1"/>
    </row>
    <row r="33" spans="1:22" ht="15.75" customHeight="1" x14ac:dyDescent="0.2">
      <c r="A33" s="18" t="str">
        <f>Morning!A19</f>
        <v>Steve</v>
      </c>
      <c r="B33" s="27">
        <f>SUM(IF(Morning!E19-Morning!E2=2,0,(IF(Morning!E19-Morning!E2=0,2,(IF(Morning!E19-Morning!E2&gt;2,-1,(IF(Morning!E19-Morning!E2&lt;0,4,IF(Morning!E19-Morning!E2=1,1)))))))))</f>
        <v>-1</v>
      </c>
      <c r="C33" s="157">
        <f>SUM(IF(Morning!F19-Morning!F2=2,0,(IF(Morning!F19-Morning!F2=0,2,(IF(Morning!F19-Morning!F2&gt;2,-1,(IF(Morning!F19-Morning!F2&lt;0,4,IF(Morning!F19-Morning!F2=1,1)))))))))</f>
        <v>-1</v>
      </c>
      <c r="D33" s="157">
        <f>SUM(IF(Morning!G19-Morning!G2=2,0,(IF(Morning!G19-Morning!G2=0,2,(IF(Morning!G19-Morning!G2&gt;2,-1,(IF(Morning!G19-Morning!G2&lt;0,4,IF(Morning!G19-Morning!G2=1,1)))))))))</f>
        <v>0</v>
      </c>
      <c r="E33" s="157">
        <f>SUM(IF(Morning!H19-Morning!H2=2,0,(IF(Morning!H19-Morning!H2=0,2,(IF(Morning!H19-Morning!H2&gt;2,-1,(IF(Morning!H19-Morning!H2&lt;0,4,IF(Morning!H19-Morning!H2=1,1)))))))))</f>
        <v>0</v>
      </c>
      <c r="F33" s="157">
        <f>SUM(IF(Morning!I19-Morning!I2=2,0,(IF(Morning!I19-Morning!I2=0,2,(IF(Morning!I19-Morning!I2&gt;2,-1,(IF(Morning!I19-Morning!I2&lt;0,4,IF(Morning!I19-Morning!I2=1,1)))))))))</f>
        <v>1</v>
      </c>
      <c r="G33" s="157">
        <f>SUM(IF(Morning!J19-Morning!J2=2,0,(IF(Morning!J19-Morning!J2=0,2,(IF(Morning!J19-Morning!J2&gt;2,-1,(IF(Morning!J19-Morning!J2&lt;0,4,IF(Morning!J19-Morning!J2=1,1)))))))))</f>
        <v>2</v>
      </c>
      <c r="H33" s="157">
        <f>SUM(IF(Morning!K19-Morning!K2=2,0,(IF(Morning!K19-Morning!K2=0,2,(IF(Morning!K19-Morning!K2&gt;2,-1,(IF(Morning!K19-Morning!K2&lt;0,4,IF(Morning!K19-Morning!K2=1,1)))))))))</f>
        <v>2</v>
      </c>
      <c r="I33" s="157">
        <f>SUM(IF(Morning!L19-Morning!L2=2,0,(IF(Morning!L19-Morning!L2=0,2,(IF(Morning!L19-Morning!L2&gt;2,-1,(IF(Morning!L19-Morning!L2&lt;0,4,IF(Morning!L19-Morning!L2=1,1)))))))))</f>
        <v>1</v>
      </c>
      <c r="J33" s="157">
        <f>SUM(IF(Morning!M19-Morning!M2=2,0,(IF(Morning!M19-Morning!M2=0,2,(IF(Morning!M19-Morning!M2&gt;2,-1,(IF(Morning!M19-Morning!M2&lt;0,4,IF(Morning!M19-Morning!M2=1,1)))))))))</f>
        <v>1</v>
      </c>
      <c r="K33" s="188" t="s">
        <v>108</v>
      </c>
      <c r="L33" s="157">
        <f>SUM(IF(Morning!O19-Morning!O2=2,0,(IF(Morning!O19-Morning!O2=0,2,(IF(Morning!O19-Morning!O2&gt;2,-1,(IF(Morning!O19-Morning!O2&lt;0,4,IF(Morning!O19-Morning!O2=1,1)))))))))</f>
        <v>0</v>
      </c>
      <c r="M33" s="157">
        <f>SUM(IF(Morning!P19-Morning!P2=2,0,(IF(Morning!P19-Morning!P2=0,2,(IF(Morning!P19-Morning!P2&gt;2,-1,(IF(Morning!P19-Morning!P2&lt;0,4,IF(Morning!P19-Morning!P2=1,1)))))))))</f>
        <v>2</v>
      </c>
      <c r="N33" s="157">
        <f>SUM(IF(Morning!Q19-Morning!Q2=2,0,(IF(Morning!Q19-Morning!Q2=0,2,(IF(Morning!Q19-Morning!Q2&gt;2,-1,(IF(Morning!Q19-Morning!Q2&lt;0,4,IF(Morning!Q19-Morning!Q2=1,1)))))))))</f>
        <v>1</v>
      </c>
      <c r="O33" s="157">
        <f>SUM(IF(Morning!R19-Morning!R2=2,0,(IF(Morning!R19-Morning!R2=0,2,(IF(Morning!R19-Morning!R2&gt;2,-1,(IF(Morning!R19-Morning!R2&lt;0,4,IF(Morning!R19-Morning!R2=1,1)))))))))</f>
        <v>1</v>
      </c>
      <c r="P33" s="157">
        <f>SUM(IF(Morning!S19-Morning!S2=2,0,(IF(Morning!S19-Morning!S2=0,2,(IF(Morning!S19-Morning!S2&gt;2,-1,(IF(Morning!S19-Morning!S2&lt;0,4,IF(Morning!S19-Morning!S2=1,1)))))))))</f>
        <v>1</v>
      </c>
      <c r="Q33" s="157">
        <f>SUM(IF(Morning!T19-Morning!T2=2,0,(IF(Morning!T19-Morning!T2=0,2,(IF(Morning!T19-Morning!T2&gt;2,-1,(IF(Morning!T19-Morning!T2&lt;0,4,IF(Morning!T19-Morning!T2=1,1)))))))))</f>
        <v>0</v>
      </c>
      <c r="R33" s="157">
        <f>SUM(IF(Morning!U19-Morning!U2=2,0,(IF(Morning!U19-Morning!U2=0,2,(IF(Morning!U19-Morning!U2&gt;2,-1,(IF(Morning!U19-Morning!U2&lt;0,4,IF(Morning!U19-Morning!U2=1,1)))))))))</f>
        <v>0</v>
      </c>
      <c r="S33" s="157">
        <f>SUM(IF(Morning!V19-Morning!V2=2,0,(IF(Morning!V19-Morning!V2=0,2,(IF(Morning!V19-Morning!V2&gt;2,-1,(IF(Morning!V19-Morning!V2&lt;0,4,IF(Morning!V19-Morning!V2=1,1)))))))))</f>
        <v>-1</v>
      </c>
      <c r="T33" s="157">
        <f>SUM(IF(Morning!W19-Morning!W2=2,0,(IF(Morning!W19-Morning!W2=0,2,(IF(Morning!W19-Morning!W2&gt;2,-1,(IF(Morning!W19-Morning!W2&lt;0,4,IF(Morning!W19-Morning!W2=1,1)))))))))</f>
        <v>1</v>
      </c>
      <c r="U33" s="156"/>
      <c r="V33" s="182"/>
    </row>
    <row r="34" spans="1:22" ht="15.75" customHeight="1" x14ac:dyDescent="0.2">
      <c r="A34" s="18" t="str">
        <f>Morning!A20</f>
        <v>Mitch</v>
      </c>
      <c r="B34" s="27">
        <f>SUM(IF(Morning!E20-Morning!E2=2,0,(IF(Morning!E20-Morning!E2=0,2,(IF(Morning!E20-Morning!E2&gt;2,-1,(IF(Morning!E20-Morning!E2&lt;0,4,IF(Morning!E20-Morning!E2=1,1)))))))))</f>
        <v>0</v>
      </c>
      <c r="C34" s="197">
        <f>SUM(IF(Morning!F20-Morning!F2=2,0,(IF(Morning!F20-Morning!F2=0,2,(IF(Morning!F20-Morning!F2&gt;2,-1,(IF(Morning!F20-Morning!F2&lt;0,4,IF(Morning!F20-Morning!F2=1,1)))))))))</f>
        <v>-1</v>
      </c>
      <c r="D34" s="197">
        <f>SUM(IF(Morning!G20-Morning!G2=2,0,(IF(Morning!G20-Morning!G2=0,2,(IF(Morning!G20-Morning!G2&gt;2,-1,(IF(Morning!G20-Morning!G2&lt;0,4,IF(Morning!G20-Morning!G2=1,1)))))))))</f>
        <v>1</v>
      </c>
      <c r="E34" s="197">
        <f>SUM(IF(Morning!H20-Morning!H2=2,0,(IF(Morning!H20-Morning!H2=0,2,(IF(Morning!H20-Morning!H2&gt;2,-1,(IF(Morning!H20-Morning!H2&lt;0,4,IF(Morning!H20-Morning!H2=1,1)))))))))</f>
        <v>2</v>
      </c>
      <c r="F34" s="197">
        <f>SUM(IF(Morning!I20-Morning!I2=2,0,(IF(Morning!I20-Morning!I2=0,2,(IF(Morning!I20-Morning!I2&gt;2,-1,(IF(Morning!I20-Morning!I2&lt;0,4,IF(Morning!I20-Morning!I2=1,1)))))))))</f>
        <v>2</v>
      </c>
      <c r="G34" s="197">
        <f>SUM(IF(Morning!J20-Morning!J2=2,0,(IF(Morning!J20-Morning!J2=0,2,(IF(Morning!J20-Morning!J2&gt;2,-1,(IF(Morning!J20-Morning!J2&lt;0,4,IF(Morning!J20-Morning!J2=1,1)))))))))</f>
        <v>1</v>
      </c>
      <c r="H34" s="197">
        <f>SUM(IF(Morning!K20-Morning!K2=2,0,(IF(Morning!K20-Morning!K2=0,2,(IF(Morning!K20-Morning!K2&gt;2,-1,(IF(Morning!K20-Morning!K2&lt;0,4,IF(Morning!K20-Morning!K2=1,1)))))))))</f>
        <v>1</v>
      </c>
      <c r="I34" s="197">
        <f>SUM(IF(Morning!L20-Morning!L2=2,0,(IF(Morning!L20-Morning!L2=0,2,(IF(Morning!L20-Morning!L2&gt;2,-1,(IF(Morning!L20-Morning!L2&lt;0,4,IF(Morning!L20-Morning!L2=1,1)))))))))</f>
        <v>1</v>
      </c>
      <c r="J34" s="197">
        <f>SUM(IF(Morning!M20-Morning!M2=2,0,(IF(Morning!M20-Morning!M2=0,2,(IF(Morning!M20-Morning!M2&gt;2,-1,(IF(Morning!M20-Morning!M2&lt;0,4,IF(Morning!M20-Morning!M2=1,1)))))))))</f>
        <v>1</v>
      </c>
      <c r="K34" s="188" t="s">
        <v>108</v>
      </c>
      <c r="L34" s="157">
        <f>SUM(IF(Morning!O20-Morning!O2=2,0,(IF(Morning!O20-Morning!O2=0,2,(IF(Morning!O20-Morning!O2&gt;2,-1,(IF(Morning!O20-Morning!O2&lt;0,4,IF(Morning!O20-Morning!O2=1,1)))))))))</f>
        <v>1</v>
      </c>
      <c r="M34" s="197">
        <f>SUM(IF(Morning!P20-Morning!P2=2,0,(IF(Morning!P20-Morning!P2=0,2,(IF(Morning!P20-Morning!P2&gt;2,-1,(IF(Morning!P20-Morning!P2&lt;0,4,IF(Morning!P20-Morning!P2=1,1)))))))))</f>
        <v>2</v>
      </c>
      <c r="N34" s="197">
        <f>SUM(IF(Morning!Q20-Morning!Q2=2,0,(IF(Morning!Q20-Morning!Q2=0,2,(IF(Morning!Q20-Morning!Q2&gt;2,-1,(IF(Morning!Q20-Morning!Q2&lt;0,4,IF(Morning!Q20-Morning!Q2=1,1)))))))))</f>
        <v>2</v>
      </c>
      <c r="O34" s="197">
        <f>SUM(IF(Morning!R20-Morning!R2=2,0,(IF(Morning!R20-Morning!R2=0,2,(IF(Morning!R20-Morning!R2&gt;2,-1,(IF(Morning!R20-Morning!R2&lt;0,4,IF(Morning!R20-Morning!R2=1,1)))))))))</f>
        <v>1</v>
      </c>
      <c r="P34" s="197">
        <f>SUM(IF(Morning!S20-Morning!S2=2,0,(IF(Morning!S20-Morning!S2=0,2,(IF(Morning!S20-Morning!S2&gt;2,-1,(IF(Morning!S20-Morning!S2&lt;0,4,IF(Morning!S20-Morning!S2=1,1)))))))))</f>
        <v>1</v>
      </c>
      <c r="Q34" s="197">
        <f>SUM(IF(Morning!T20-Morning!T2=2,0,(IF(Morning!T20-Morning!T2=0,2,(IF(Morning!T20-Morning!T2&gt;2,-1,(IF(Morning!T20-Morning!T2&lt;0,4,IF(Morning!T20-Morning!T2=1,1)))))))))</f>
        <v>2</v>
      </c>
      <c r="R34" s="197">
        <f>SUM(IF(Morning!U20-Morning!U2=2,0,(IF(Morning!U20-Morning!U2=0,2,(IF(Morning!U20-Morning!U2&gt;2,-1,(IF(Morning!U20-Morning!U2&lt;0,4,IF(Morning!U20-Morning!U2=1,1)))))))))</f>
        <v>1</v>
      </c>
      <c r="S34" s="197">
        <f>SUM(IF(Morning!V20-Morning!V2=2,0,(IF(Morning!V20-Morning!V2=0,2,(IF(Morning!V20-Morning!V2&gt;2,-1,(IF(Morning!V20-Morning!V2&lt;0,4,IF(Morning!V20-Morning!V2=1,1)))))))))</f>
        <v>1</v>
      </c>
      <c r="T34" s="197">
        <f>SUM(IF(Morning!W20-Morning!W2=2,0,(IF(Morning!W20-Morning!W2=0,2,(IF(Morning!W20-Morning!W2&gt;2,-1,(IF(Morning!W20-Morning!W2&lt;0,4,IF(Morning!W20-Morning!W2=1,1)))))))))</f>
        <v>-1</v>
      </c>
      <c r="U34" s="156"/>
      <c r="V34" s="182"/>
    </row>
    <row r="35" spans="1:22" ht="15.75" customHeight="1" x14ac:dyDescent="0.2">
      <c r="A35" s="18" t="str">
        <f>Morning!A21</f>
        <v>Ron W</v>
      </c>
      <c r="B35" s="27">
        <f>SUM(IF(Morning!E21-Morning!E2=2,0,(IF(Morning!E21-Morning!E2=0,2,(IF(Morning!E21-Morning!E2&gt;2,-1,(IF(Morning!E21-Morning!E2&lt;0,4,IF(Morning!E21-Morning!E2=1,1)))))))))</f>
        <v>1</v>
      </c>
      <c r="C35" s="157">
        <f>SUM(IF(Morning!F21-Morning!F2=2,0,(IF(Morning!F21-Morning!F2=0,2,(IF(Morning!F21-Morning!F2&gt;2,-1,(IF(Morning!F21-Morning!F2&lt;0,4,IF(Morning!F21-Morning!F2=1,1)))))))))</f>
        <v>0</v>
      </c>
      <c r="D35" s="157">
        <f>SUM(IF(Morning!G21-Morning!G2=2,0,(IF(Morning!G21-Morning!G2=0,2,(IF(Morning!G21-Morning!G2&gt;2,-1,(IF(Morning!G21-Morning!G2&lt;0,4,IF(Morning!G21-Morning!G2=1,1)))))))))</f>
        <v>1</v>
      </c>
      <c r="E35" s="157">
        <f>SUM(IF(Morning!H21-Morning!H2=2,0,(IF(Morning!H21-Morning!H2=0,2,(IF(Morning!H21-Morning!H2&gt;2,-1,(IF(Morning!H21-Morning!H2&lt;0,4,IF(Morning!H21-Morning!H2=1,1)))))))))</f>
        <v>2</v>
      </c>
      <c r="F35" s="157">
        <f>SUM(IF(Morning!I21-Morning!I2=2,0,(IF(Morning!I21-Morning!I2=0,2,(IF(Morning!I21-Morning!I2&gt;2,-1,(IF(Morning!I21-Morning!I2&lt;0,4,IF(Morning!I21-Morning!I2=1,1)))))))))</f>
        <v>0</v>
      </c>
      <c r="G35" s="157">
        <f>SUM(IF(Morning!J21-Morning!J2=2,0,(IF(Morning!J21-Morning!J2=0,2,(IF(Morning!J21-Morning!J2&gt;2,-1,(IF(Morning!J21-Morning!J2&lt;0,4,IF(Morning!J21-Morning!J2=1,1)))))))))</f>
        <v>1</v>
      </c>
      <c r="H35" s="157">
        <f>SUM(IF(Morning!K21-Morning!K2=2,0,(IF(Morning!K21-Morning!K2=0,2,(IF(Morning!K21-Morning!K2&gt;2,-1,(IF(Morning!K21-Morning!K2&lt;0,4,IF(Morning!K21-Morning!K2=1,1)))))))))</f>
        <v>0</v>
      </c>
      <c r="I35" s="157">
        <f>SUM(IF(Morning!L21-Morning!L2=2,0,(IF(Morning!L21-Morning!L2=0,2,(IF(Morning!L21-Morning!L2&gt;2,-1,(IF(Morning!L21-Morning!L2&lt;0,4,IF(Morning!L21-Morning!L2=1,1)))))))))</f>
        <v>1</v>
      </c>
      <c r="J35" s="157">
        <f>SUM(IF(Morning!M21-Morning!M2=2,0,(IF(Morning!M21-Morning!M2=0,2,(IF(Morning!M21-Morning!M2&gt;2,-1,(IF(Morning!M21-Morning!M2&lt;0,4,IF(Morning!M21-Morning!M2=1,1)))))))))</f>
        <v>-1</v>
      </c>
      <c r="K35" s="188"/>
      <c r="L35" s="157">
        <f>SUM(IF(Morning!O21-Morning!O2=2,0,(IF(Morning!O21-Morning!O2=0,2,(IF(Morning!O21-Morning!O2&gt;2,-1,(IF(Morning!O21-Morning!O2&lt;0,4,IF(Morning!O21-Morning!O2=1,1)))))))))</f>
        <v>0</v>
      </c>
      <c r="M35" s="157">
        <f>SUM(IF(Morning!P21-Morning!P2=2,0,(IF(Morning!P21-Morning!P2=0,2,(IF(Morning!P21-Morning!P2&gt;2,-1,(IF(Morning!P21-Morning!P2&lt;0,4,IF(Morning!P21-Morning!P2=1,1)))))))))</f>
        <v>1</v>
      </c>
      <c r="N35" s="157">
        <f>SUM(IF(Morning!Q21-Morning!Q2=2,0,(IF(Morning!Q21-Morning!Q2=0,2,(IF(Morning!Q21-Morning!Q2&gt;2,-1,(IF(Morning!Q21-Morning!Q2&lt;0,4,IF(Morning!Q21-Morning!Q2=1,1)))))))))</f>
        <v>0</v>
      </c>
      <c r="O35" s="157">
        <f>SUM(IF(Morning!R21-Morning!R2=2,0,(IF(Morning!R21-Morning!R2=0,2,(IF(Morning!R21-Morning!R2&gt;2,-1,(IF(Morning!R21-Morning!R2&lt;0,4,IF(Morning!R21-Morning!R2=1,1)))))))))</f>
        <v>1</v>
      </c>
      <c r="P35" s="157">
        <f>SUM(IF(Morning!S21-Morning!S2=2,0,(IF(Morning!S21-Morning!S2=0,2,(IF(Morning!S21-Morning!S2&gt;2,-1,(IF(Morning!S21-Morning!S2&lt;0,4,IF(Morning!S21-Morning!S2=1,1)))))))))</f>
        <v>-1</v>
      </c>
      <c r="Q35" s="157">
        <f>SUM(IF(Morning!T21-Morning!T2=2,0,(IF(Morning!T21-Morning!T2=0,2,(IF(Morning!T21-Morning!T2&gt;2,-1,(IF(Morning!T21-Morning!T2&lt;0,4,IF(Morning!T21-Morning!T2=1,1)))))))))</f>
        <v>-1</v>
      </c>
      <c r="R35" s="157">
        <f>SUM(IF(Morning!U21-Morning!U2=2,0,(IF(Morning!U21-Morning!U2=0,2,(IF(Morning!U21-Morning!U2&gt;2,-1,(IF(Morning!U21-Morning!U2&lt;0,4,IF(Morning!U21-Morning!U2=1,1)))))))))</f>
        <v>0</v>
      </c>
      <c r="S35" s="157">
        <f>SUM(IF(Morning!V21-Morning!V2=2,0,(IF(Morning!V21-Morning!V2=0,2,(IF(Morning!V21-Morning!V2&gt;2,-1,(IF(Morning!V21-Morning!V2&lt;0,4,IF(Morning!V21-Morning!V2=1,1)))))))))</f>
        <v>0</v>
      </c>
      <c r="T35" s="157">
        <f>SUM(IF(Morning!W21-Morning!W2=2,0,(IF(Morning!W21-Morning!W2=0,2,(IF(Morning!W21-Morning!W2&gt;2,-1,(IF(Morning!W21-Morning!W2&lt;0,4,IF(Morning!W21-Morning!W2=1,1)))))))))</f>
        <v>1</v>
      </c>
      <c r="U35" s="156"/>
      <c r="V35" s="182"/>
    </row>
    <row r="36" spans="1:22" ht="15.75" customHeight="1" x14ac:dyDescent="0.2">
      <c r="A36" s="26"/>
      <c r="B36" s="33">
        <f t="shared" ref="B36:J36" si="52">SUM(B32:B35)</f>
        <v>1</v>
      </c>
      <c r="C36" s="33">
        <f t="shared" si="52"/>
        <v>-1</v>
      </c>
      <c r="D36" s="33">
        <f t="shared" si="52"/>
        <v>6</v>
      </c>
      <c r="E36" s="33">
        <f t="shared" si="52"/>
        <v>5</v>
      </c>
      <c r="F36" s="33">
        <f t="shared" si="52"/>
        <v>4</v>
      </c>
      <c r="G36" s="33">
        <f t="shared" si="52"/>
        <v>6</v>
      </c>
      <c r="H36" s="33">
        <f t="shared" si="52"/>
        <v>4</v>
      </c>
      <c r="I36" s="33">
        <f t="shared" si="52"/>
        <v>4</v>
      </c>
      <c r="J36" s="33">
        <f t="shared" si="52"/>
        <v>3</v>
      </c>
      <c r="K36" s="188"/>
      <c r="L36" s="33">
        <f t="shared" ref="L36:T36" si="53">SUM(L32:L35)</f>
        <v>0</v>
      </c>
      <c r="M36" s="33">
        <f t="shared" si="53"/>
        <v>9</v>
      </c>
      <c r="N36" s="33">
        <f t="shared" si="53"/>
        <v>4</v>
      </c>
      <c r="O36" s="33">
        <f t="shared" si="53"/>
        <v>7</v>
      </c>
      <c r="P36" s="33">
        <f t="shared" si="53"/>
        <v>2</v>
      </c>
      <c r="Q36" s="33">
        <f t="shared" si="53"/>
        <v>5</v>
      </c>
      <c r="R36" s="33">
        <f t="shared" si="53"/>
        <v>2</v>
      </c>
      <c r="S36" s="33">
        <f t="shared" si="53"/>
        <v>1</v>
      </c>
      <c r="T36" s="33">
        <f t="shared" si="53"/>
        <v>0</v>
      </c>
      <c r="U36" s="156"/>
      <c r="V36" s="183"/>
    </row>
    <row r="37" spans="1:22" ht="15.75" customHeight="1" x14ac:dyDescent="0.2">
      <c r="A37" s="26"/>
      <c r="B37" s="27"/>
      <c r="C37" s="27">
        <f>SUM(B36:C36)</f>
        <v>0</v>
      </c>
      <c r="D37" s="27">
        <f t="shared" ref="D37" si="54">SUM(D36+C37)</f>
        <v>6</v>
      </c>
      <c r="E37" s="27">
        <f t="shared" ref="E37" si="55">SUM(E36+D37)</f>
        <v>11</v>
      </c>
      <c r="F37" s="27">
        <f t="shared" ref="F37" si="56">SUM(F36+E37)</f>
        <v>15</v>
      </c>
      <c r="G37" s="27">
        <f t="shared" ref="G37" si="57">SUM(G36+F37)</f>
        <v>21</v>
      </c>
      <c r="H37" s="27">
        <f t="shared" ref="H37" si="58">SUM(H36+G37)</f>
        <v>25</v>
      </c>
      <c r="I37" s="27">
        <f t="shared" ref="I37" si="59">SUM(I36+H37)</f>
        <v>29</v>
      </c>
      <c r="J37" s="27">
        <f t="shared" ref="J37" si="60">SUM(J36+I37)</f>
        <v>32</v>
      </c>
      <c r="K37" s="188"/>
      <c r="L37" s="27"/>
      <c r="M37" s="27">
        <f>SUM(M36+L36)</f>
        <v>9</v>
      </c>
      <c r="N37" s="27">
        <f t="shared" ref="N37" si="61">SUM(N36+M37)</f>
        <v>13</v>
      </c>
      <c r="O37" s="27">
        <f t="shared" ref="O37" si="62">SUM(O36+N37)</f>
        <v>20</v>
      </c>
      <c r="P37" s="27">
        <f t="shared" ref="P37" si="63">SUM(P36+O37)</f>
        <v>22</v>
      </c>
      <c r="Q37" s="27">
        <f t="shared" ref="Q37" si="64">SUM(Q36+P37)</f>
        <v>27</v>
      </c>
      <c r="R37" s="27">
        <f t="shared" ref="R37" si="65">SUM(R36+Q37)</f>
        <v>29</v>
      </c>
      <c r="S37" s="27">
        <f t="shared" ref="S37" si="66">SUM(S36+R37)</f>
        <v>30</v>
      </c>
      <c r="T37" s="27">
        <f t="shared" ref="T37" si="67">SUM(T36+S37)</f>
        <v>30</v>
      </c>
      <c r="U37" s="180"/>
      <c r="V37" s="183"/>
    </row>
    <row r="38" spans="1:22" ht="15.75" customHeight="1" x14ac:dyDescent="0.2">
      <c r="A38" s="26"/>
      <c r="B38" s="27"/>
      <c r="C38" s="27"/>
      <c r="D38" s="27"/>
      <c r="E38" s="27"/>
      <c r="F38" s="27"/>
      <c r="G38" s="30"/>
      <c r="H38" s="241" t="s">
        <v>54</v>
      </c>
      <c r="I38" s="242"/>
      <c r="J38" s="37">
        <f>SUM(J37-'2016 Pairings'!N9)</f>
        <v>-4.5</v>
      </c>
      <c r="K38" s="189"/>
      <c r="L38" s="27"/>
      <c r="M38" s="27"/>
      <c r="N38" s="30"/>
      <c r="O38" s="27"/>
      <c r="P38" s="27"/>
      <c r="Q38" s="27"/>
      <c r="R38" s="241" t="s">
        <v>55</v>
      </c>
      <c r="S38" s="242"/>
      <c r="T38" s="37">
        <f>SUM(T37-'2016 Pairings'!O9)</f>
        <v>-6.5</v>
      </c>
      <c r="U38" s="180"/>
      <c r="V38" s="184">
        <f>SUM(J38,T38)</f>
        <v>-11</v>
      </c>
    </row>
    <row r="39" spans="1:22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8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</sheetData>
  <mergeCells count="10">
    <mergeCell ref="H10:I10"/>
    <mergeCell ref="R10:S10"/>
    <mergeCell ref="H38:I38"/>
    <mergeCell ref="R38:S38"/>
    <mergeCell ref="H17:I17"/>
    <mergeCell ref="R17:S17"/>
    <mergeCell ref="H24:I24"/>
    <mergeCell ref="R24:S24"/>
    <mergeCell ref="H31:I31"/>
    <mergeCell ref="R31:S31"/>
  </mergeCells>
  <conditionalFormatting sqref="J38:K38 J31:K31 J24:K24 J17:K17">
    <cfRule type="expression" dxfId="109" priority="7">
      <formula>J17=$X$8</formula>
    </cfRule>
  </conditionalFormatting>
  <conditionalFormatting sqref="T17 T24 T31 T38">
    <cfRule type="expression" dxfId="108" priority="8">
      <formula>T17=$X$14</formula>
    </cfRule>
  </conditionalFormatting>
  <conditionalFormatting sqref="V17 V24 V31 V38">
    <cfRule type="expression" dxfId="107" priority="6">
      <formula>V17=$X$20</formula>
    </cfRule>
  </conditionalFormatting>
  <conditionalFormatting sqref="A1:A6 A8:A1048576">
    <cfRule type="cellIs" dxfId="106" priority="5" operator="equal">
      <formula>"Mike or Bill or R+$A$1on or Ed or Steve or Bob or Herb or Pat B"</formula>
    </cfRule>
  </conditionalFormatting>
  <conditionalFormatting sqref="J10:K10">
    <cfRule type="expression" dxfId="105" priority="3">
      <formula>J10=$X$8</formula>
    </cfRule>
  </conditionalFormatting>
  <conditionalFormatting sqref="T10">
    <cfRule type="expression" dxfId="104" priority="4">
      <formula>T10=$X$14</formula>
    </cfRule>
  </conditionalFormatting>
  <conditionalFormatting sqref="V10">
    <cfRule type="expression" dxfId="103" priority="2">
      <formula>V10=$X$20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2"/>
  <sheetViews>
    <sheetView zoomScale="120" zoomScaleNormal="120" workbookViewId="0">
      <selection activeCell="W10" sqref="W10"/>
    </sheetView>
  </sheetViews>
  <sheetFormatPr defaultColWidth="17.28515625" defaultRowHeight="15.75" customHeight="1" x14ac:dyDescent="0.2"/>
  <cols>
    <col min="1" max="6" width="5.42578125" style="146" customWidth="1"/>
    <col min="7" max="7" width="4.7109375" style="146" customWidth="1"/>
    <col min="8" max="17" width="5.42578125" style="146" customWidth="1"/>
    <col min="18" max="18" width="5.42578125" style="215" customWidth="1"/>
    <col min="19" max="19" width="5.42578125" style="146" customWidth="1"/>
    <col min="20" max="20" width="5.42578125" style="223" customWidth="1"/>
    <col min="21" max="21" width="5.42578125" style="146" customWidth="1"/>
    <col min="22" max="22" width="14.28515625" style="146" customWidth="1"/>
    <col min="23" max="23" width="7.5703125" style="146" customWidth="1"/>
    <col min="24" max="25" width="14.28515625" style="146" customWidth="1"/>
    <col min="26" max="26" width="17.28515625" style="146"/>
    <col min="27" max="27" width="6.28515625" style="146" customWidth="1"/>
    <col min="28" max="16384" width="17.28515625" style="146"/>
  </cols>
  <sheetData>
    <row r="1" spans="1:27" ht="45.75" customHeight="1" x14ac:dyDescent="0.25">
      <c r="A1" s="24"/>
      <c r="B1" s="250" t="s">
        <v>101</v>
      </c>
      <c r="C1" s="250" t="s">
        <v>102</v>
      </c>
      <c r="D1" s="243" t="s">
        <v>19</v>
      </c>
      <c r="E1" s="243" t="s">
        <v>22</v>
      </c>
      <c r="F1" s="243" t="s">
        <v>13</v>
      </c>
      <c r="G1" s="243" t="s">
        <v>18</v>
      </c>
      <c r="H1" s="243" t="s">
        <v>1</v>
      </c>
      <c r="I1" s="243" t="s">
        <v>15</v>
      </c>
      <c r="J1" s="245" t="s">
        <v>16</v>
      </c>
      <c r="K1" s="245" t="s">
        <v>17</v>
      </c>
      <c r="L1" s="245" t="s">
        <v>21</v>
      </c>
      <c r="M1" s="245" t="s">
        <v>106</v>
      </c>
      <c r="N1" s="245" t="s">
        <v>14</v>
      </c>
      <c r="O1" s="245" t="s">
        <v>109</v>
      </c>
      <c r="P1" s="245" t="s">
        <v>110</v>
      </c>
      <c r="Q1" s="245" t="s">
        <v>114</v>
      </c>
      <c r="R1" s="245" t="s">
        <v>120</v>
      </c>
      <c r="S1" s="245" t="s">
        <v>113</v>
      </c>
      <c r="T1" s="245" t="s">
        <v>111</v>
      </c>
      <c r="U1" s="245" t="s">
        <v>115</v>
      </c>
      <c r="V1" s="81"/>
      <c r="W1" s="32"/>
      <c r="X1" s="32"/>
      <c r="Y1" s="32"/>
    </row>
    <row r="2" spans="1:27" ht="21" customHeight="1" x14ac:dyDescent="0.25">
      <c r="A2" s="16" t="s">
        <v>61</v>
      </c>
      <c r="B2" s="251"/>
      <c r="C2" s="251"/>
      <c r="D2" s="244"/>
      <c r="E2" s="244"/>
      <c r="F2" s="244"/>
      <c r="G2" s="244"/>
      <c r="H2" s="244"/>
      <c r="I2" s="244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32"/>
      <c r="W2" s="32"/>
      <c r="X2" s="32"/>
      <c r="Y2" s="32"/>
    </row>
    <row r="3" spans="1:27" ht="15.75" customHeight="1" x14ac:dyDescent="0.2">
      <c r="A3" s="33">
        <v>1</v>
      </c>
      <c r="B3" s="85">
        <v>4</v>
      </c>
      <c r="C3" s="42">
        <f t="shared" ref="C3:C20" si="0">MIN(D3:U3)</f>
        <v>4</v>
      </c>
      <c r="D3" s="43">
        <f>INDEX(Morning!$A$3:$Z$34,MATCH($D$1,Morning!$A$3:$A$34,0),5)</f>
        <v>7</v>
      </c>
      <c r="E3" s="43">
        <f>INDEX(Morning!$A$3:$Z$34,MATCH($E$1,Morning!$A$3:$A$34,0),5)</f>
        <v>5</v>
      </c>
      <c r="F3" s="43">
        <f>INDEX(Morning!$A$3:$Z$34,MATCH($F$1,Morning!$A$3:$A$34,0),5)</f>
        <v>5</v>
      </c>
      <c r="G3" s="43">
        <f>INDEX(Morning!$A$3:$Z$34,MATCH($G$1,Morning!$A$3:$A$34,0),5)</f>
        <v>5</v>
      </c>
      <c r="H3" s="43">
        <f>INDEX(Morning!$A$3:$Z$34,MATCH($H$1,Morning!$A$3:$A$34,0),5)</f>
        <v>5</v>
      </c>
      <c r="I3" s="43">
        <f>INDEX(Morning!$A$3:$Z$34,MATCH($I$1,Morning!$A$3:$A$34,0),5)</f>
        <v>7</v>
      </c>
      <c r="J3" s="43">
        <f>INDEX(Morning!$A$3:$Z$34,MATCH($J$1,Morning!$A$3:$A$34,0),5)</f>
        <v>5</v>
      </c>
      <c r="K3" s="43">
        <f>INDEX(Morning!$A$3:$Z$34,MATCH($K$1,Morning!$A$3:$A$34,0),5)</f>
        <v>5</v>
      </c>
      <c r="L3" s="43">
        <f>INDEX(Morning!$A$3:$Z$34,MATCH($L$1,Morning!$A$3:$A$34,0),5)</f>
        <v>5</v>
      </c>
      <c r="M3" s="43">
        <f>INDEX(Morning!$A$3:$Z$34,MATCH($M$1,Morning!$A$3:$A$34,0),5)</f>
        <v>5</v>
      </c>
      <c r="N3" s="43">
        <f>INDEX(Morning!$A$3:$Z$34,MATCH($N$1,Morning!$A$3:$A$34,0),5)</f>
        <v>5</v>
      </c>
      <c r="O3" s="43">
        <f>INDEX(Morning!$A$3:$Z$34,MATCH($O$1,Morning!$A$3:$A$34,0),5)</f>
        <v>4</v>
      </c>
      <c r="P3" s="43">
        <f>INDEX(Morning!$A$3:$Z$34,MATCH($P$1,Morning!$A$3:$A$34,0),5)</f>
        <v>6</v>
      </c>
      <c r="Q3" s="43">
        <f>INDEX(Morning!$A$3:$Z$34,MATCH($Q$1,Morning!$A$3:$A$35,0),5)</f>
        <v>6</v>
      </c>
      <c r="R3" s="43">
        <f>INDEX(Morning!$A$3:$Z$34,MATCH($R$1,Morning!$A$3:$A$35,0),5)</f>
        <v>6</v>
      </c>
      <c r="S3" s="43">
        <f>INDEX(Morning!$A$3:$Z$34,MATCH($S$1,Morning!$A$3:$A$34,0),5)</f>
        <v>6</v>
      </c>
      <c r="T3" s="43">
        <f>INDEX(Morning!$A$3:$Z$34,MATCH($T$1,Morning!$A$3:$A$34,0),5)</f>
        <v>5</v>
      </c>
      <c r="U3" s="43">
        <f>INDEX(Morning!$A$3:$Z$34,MATCH($U$1,Morning!$A$3:$A$35,0),5)</f>
        <v>6</v>
      </c>
      <c r="V3" s="72" t="s">
        <v>48</v>
      </c>
      <c r="W3" s="77">
        <f>COUNTA(D1:U2)</f>
        <v>18</v>
      </c>
      <c r="X3" s="73"/>
      <c r="Y3" s="39">
        <f>MIN(D3:O3)</f>
        <v>4</v>
      </c>
      <c r="Z3" s="146">
        <f t="shared" ref="Z3:Z20" si="1">MIN(D3:U3)</f>
        <v>4</v>
      </c>
      <c r="AA3" s="146">
        <f t="shared" ref="AA3:AA20" si="2">COUNTIF(D3:U3,Z3)</f>
        <v>1</v>
      </c>
    </row>
    <row r="4" spans="1:27" ht="15.75" customHeight="1" x14ac:dyDescent="0.2">
      <c r="A4" s="33">
        <v>2</v>
      </c>
      <c r="B4" s="85">
        <v>4</v>
      </c>
      <c r="C4" s="42">
        <f t="shared" si="0"/>
        <v>4</v>
      </c>
      <c r="D4" s="43">
        <f>INDEX(Morning!$A$3:$Z$34,MATCH($D$1,Morning!$A$3:$A$34,0),6)</f>
        <v>7</v>
      </c>
      <c r="E4" s="43">
        <f>INDEX(Morning!$A$3:$Z$34,MATCH($E$1,Morning!$A$3:$A$34,0),6)</f>
        <v>7</v>
      </c>
      <c r="F4" s="43">
        <f>INDEX(Morning!$A$3:$Z$34,MATCH($F$1,Morning!$A$3:$A$34,0),6)</f>
        <v>5</v>
      </c>
      <c r="G4" s="43">
        <f>INDEX(Morning!$A$3:$Z$34,MATCH($G$1,Morning!$A$3:$A$34,0),6)</f>
        <v>5</v>
      </c>
      <c r="H4" s="43">
        <f>INDEX(Morning!$A$3:$Z$34,MATCH($H$1,Morning!$A$3:$A$34,0),6)</f>
        <v>5</v>
      </c>
      <c r="I4" s="43">
        <f>INDEX(Morning!$A$3:$Z$34,MATCH($I$1,Morning!$A$3:$A$34,0),6)</f>
        <v>7</v>
      </c>
      <c r="J4" s="43">
        <f>INDEX(Morning!$A$3:$Z$34,MATCH($J$1,Morning!$A$3:$A$34,0),6)</f>
        <v>7</v>
      </c>
      <c r="K4" s="43">
        <f>INDEX(Morning!$A$3:$Z$34,MATCH($K$1,Morning!$A$3:$A$34,0),6)</f>
        <v>8</v>
      </c>
      <c r="L4" s="43">
        <f>INDEX(Morning!$A$3:$Z$34,MATCH($L$1,Morning!$A$3:$A$34,0),6)</f>
        <v>4</v>
      </c>
      <c r="M4" s="43">
        <f>INDEX(Morning!$A$3:$Z$34,MATCH($M$1,Morning!$A$3:$A$34,0),6)</f>
        <v>5</v>
      </c>
      <c r="N4" s="43">
        <f>INDEX(Morning!$A$3:$Z$34,MATCH($N$1,Morning!$A$3:$A$34,0),6)</f>
        <v>5</v>
      </c>
      <c r="O4" s="43">
        <f>INDEX(Morning!$A$3:$Z$34,MATCH($O$1,Morning!$A$3:$A$34,0),6)</f>
        <v>7</v>
      </c>
      <c r="P4" s="43">
        <f>INDEX(Morning!$A$3:$Z$34,MATCH($P$1,Morning!$A$3:$A$34,0),6)</f>
        <v>5</v>
      </c>
      <c r="Q4" s="43">
        <f>INDEX(Morning!$A$3:$Z$34,MATCH($Q$1,Morning!$A$3:$A$34,0),6)</f>
        <v>4</v>
      </c>
      <c r="R4" s="43">
        <f>INDEX(Morning!$A$3:$Z$34,MATCH($R$1,Morning!$A$3:$A$34,0),6)</f>
        <v>4</v>
      </c>
      <c r="S4" s="43">
        <f>INDEX(Morning!$A$3:$Z$34,MATCH($S$1,Morning!$A$3:$A$34,0),6)</f>
        <v>7</v>
      </c>
      <c r="T4" s="43">
        <f>INDEX(Morning!$A$3:$Z$34,MATCH($T$1,Morning!$A$3:$A$34,0),6)</f>
        <v>6</v>
      </c>
      <c r="U4" s="43">
        <f>INDEX(Morning!$A$3:$Z$34,MATCH($U$1,Morning!$A$3:$A$34,0),6)</f>
        <v>5</v>
      </c>
      <c r="V4" s="147"/>
      <c r="W4" s="80">
        <f>W3*3</f>
        <v>54</v>
      </c>
      <c r="X4" s="74"/>
      <c r="Y4" s="39">
        <f>IF(C4=MIN($D$4:$U$4),1,0)</f>
        <v>1</v>
      </c>
      <c r="Z4" s="146">
        <f t="shared" si="1"/>
        <v>4</v>
      </c>
      <c r="AA4" s="146">
        <f t="shared" si="2"/>
        <v>3</v>
      </c>
    </row>
    <row r="5" spans="1:27" ht="15.75" customHeight="1" x14ac:dyDescent="0.2">
      <c r="A5" s="33">
        <v>3</v>
      </c>
      <c r="B5" s="85">
        <v>4</v>
      </c>
      <c r="C5" s="42">
        <f t="shared" si="0"/>
        <v>3</v>
      </c>
      <c r="D5" s="43">
        <f>INDEX(Morning!$A$3:$Z$34,MATCH($D$1,Morning!$A$3:$A$34,0),7)</f>
        <v>6</v>
      </c>
      <c r="E5" s="43">
        <f>INDEX(Morning!$A$3:$Z$34,MATCH($E$1,Morning!$A$3:$A$34,0),7)</f>
        <v>6</v>
      </c>
      <c r="F5" s="43">
        <f>INDEX(Morning!$A$3:$Z$34,MATCH($F$1,Morning!$A$3:$A$34,0),7)</f>
        <v>4</v>
      </c>
      <c r="G5" s="43">
        <f>INDEX(Morning!$A$3:$Z$34,MATCH($G$1,Morning!$A$3:$A$34,0),7)</f>
        <v>4</v>
      </c>
      <c r="H5" s="43">
        <f>INDEX(Morning!$A$3:$Z$34,MATCH($H$1,Morning!$A$3:$A$34,0),7)</f>
        <v>3</v>
      </c>
      <c r="I5" s="43">
        <f>INDEX(Morning!$A$3:$Z$34,MATCH($I$1,Morning!$A$3:$A$34,0),7)</f>
        <v>6</v>
      </c>
      <c r="J5" s="43">
        <f>INDEX(Morning!$A$3:$Z$34,MATCH($J$1,Morning!$A$3:$A$34,0),7)</f>
        <v>4</v>
      </c>
      <c r="K5" s="43">
        <f>INDEX(Morning!$A$3:$Z$34,MATCH($K$1,Morning!$A$3:$A$34,0),7)</f>
        <v>5</v>
      </c>
      <c r="L5" s="43">
        <f>INDEX(Morning!$A$3:$Z$34,MATCH($L$1,Morning!$A$3:$A$34,0),7)</f>
        <v>4</v>
      </c>
      <c r="M5" s="43">
        <f>INDEX(Morning!$A$3:$Z$34,MATCH($M$1,Morning!$A$3:$A$34,0),7)</f>
        <v>5</v>
      </c>
      <c r="N5" s="43">
        <f>INDEX(Morning!$A$3:$Z$34,MATCH($N$1,Morning!$A$3:$A$34,0),7)</f>
        <v>5</v>
      </c>
      <c r="O5" s="43">
        <f>INDEX(Morning!$A$3:$Z$34,MATCH($O$1,Morning!$A$3:$A$34,0),7)</f>
        <v>5</v>
      </c>
      <c r="P5" s="43">
        <f>INDEX(Morning!$A$3:$Z$34,MATCH($P$1,Morning!$A$3:$A$34,0),7)</f>
        <v>6</v>
      </c>
      <c r="Q5" s="43">
        <f>INDEX(Morning!$A$3:$Z$34,MATCH($Q$1,Morning!$A$3:$A$34,0),7)</f>
        <v>8</v>
      </c>
      <c r="R5" s="43">
        <f>INDEX(Morning!$A$3:$Z$34,MATCH($R$1,Morning!$A$3:$A$34,0),7)</f>
        <v>4</v>
      </c>
      <c r="S5" s="43">
        <f>INDEX(Morning!$A$3:$Z$34,MATCH($S$1,Morning!$A$3:$A$34,0),7)</f>
        <v>5</v>
      </c>
      <c r="T5" s="43">
        <f>INDEX(Morning!$A$3:$Z$34,MATCH($T$1,Morning!$A$3:$A$34,0),7)</f>
        <v>5</v>
      </c>
      <c r="U5" s="43">
        <f>INDEX(Morning!$A$3:$Z$34,MATCH($U$1,Morning!$A$3:$A$34,0),7)</f>
        <v>6</v>
      </c>
      <c r="V5" s="72" t="s">
        <v>62</v>
      </c>
      <c r="W5" s="78">
        <f>AA21</f>
        <v>7</v>
      </c>
      <c r="X5" s="75"/>
      <c r="Y5" s="39">
        <f>IF(C5=MIN($D$5:$U$5),1,0)</f>
        <v>1</v>
      </c>
      <c r="Z5" s="146">
        <f t="shared" si="1"/>
        <v>3</v>
      </c>
      <c r="AA5" s="146">
        <f t="shared" si="2"/>
        <v>1</v>
      </c>
    </row>
    <row r="6" spans="1:27" ht="15.75" customHeight="1" x14ac:dyDescent="0.2">
      <c r="A6" s="33">
        <v>4</v>
      </c>
      <c r="B6" s="85">
        <v>3</v>
      </c>
      <c r="C6" s="42">
        <f t="shared" si="0"/>
        <v>3</v>
      </c>
      <c r="D6" s="43">
        <f>INDEX(Morning!$A$3:$Z$34,MATCH($D$1,Morning!$A$3:$A$34,0),8)</f>
        <v>3</v>
      </c>
      <c r="E6" s="43">
        <f>INDEX(Morning!$A$3:$Z$34,MATCH($E$1,Morning!$A$3:$A$34,0),8)</f>
        <v>5</v>
      </c>
      <c r="F6" s="43">
        <f>INDEX(Morning!$A$3:$Z$34,MATCH($F$1,Morning!$A$3:$A$34,0),8)</f>
        <v>4</v>
      </c>
      <c r="G6" s="43">
        <f>INDEX(Morning!$A$3:$Z$34,MATCH($G$1,Morning!$A$3:$A$34,0),8)</f>
        <v>3</v>
      </c>
      <c r="H6" s="43">
        <f>INDEX(Morning!$A$3:$Z$34,MATCH($H$1,Morning!$A$3:$A$34,0),8)</f>
        <v>4</v>
      </c>
      <c r="I6" s="43">
        <f>INDEX(Morning!$A$3:$Z$34,MATCH($I$1,Morning!$A$3:$A$34,0),8)</f>
        <v>5</v>
      </c>
      <c r="J6" s="43">
        <f>INDEX(Morning!$A$3:$Z$34,MATCH($J$1,Morning!$A$3:$A$34,0),8)</f>
        <v>4</v>
      </c>
      <c r="K6" s="43">
        <f>INDEX(Morning!$A$3:$Z$34,MATCH($K$1,Morning!$A$3:$A$34,0),8)</f>
        <v>4</v>
      </c>
      <c r="L6" s="43">
        <f>INDEX(Morning!$A$3:$Z$34,MATCH($L$1,Morning!$A$3:$A$34,0),8)</f>
        <v>3</v>
      </c>
      <c r="M6" s="43">
        <f>INDEX(Morning!$A$3:$Z$34,MATCH($M$1,Morning!$A$3:$A$34,0),8)</f>
        <v>4</v>
      </c>
      <c r="N6" s="43">
        <f>INDEX(Morning!$A$3:$Z$34,MATCH($N$1,Morning!$A$3:$A$34,0),8)</f>
        <v>4</v>
      </c>
      <c r="O6" s="43">
        <f>INDEX(Morning!$A$3:$Z$34,MATCH($O$1,Morning!$A$3:$A$34,0),8)</f>
        <v>4</v>
      </c>
      <c r="P6" s="43">
        <f>INDEX(Morning!$A$3:$Z$34,MATCH($P$1,Morning!$A$3:$A$34,0),8)</f>
        <v>4</v>
      </c>
      <c r="Q6" s="43">
        <f>INDEX(Morning!$A$3:$Z$34,MATCH($Q$1,Morning!$A$3:$A$34,0),8)</f>
        <v>5</v>
      </c>
      <c r="R6" s="43">
        <f>INDEX(Morning!$A$3:$Z$34,MATCH($R$1,Morning!$A$3:$A$34,0),8)</f>
        <v>4</v>
      </c>
      <c r="S6" s="43">
        <f>INDEX(Morning!$A$3:$Z$34,MATCH($S$1,Morning!$A$3:$A$34,0),8)</f>
        <v>3</v>
      </c>
      <c r="T6" s="43">
        <f>INDEX(Morning!$A$3:$Z$34,MATCH($T$1,Morning!$A$3:$A$34,0),8)</f>
        <v>3</v>
      </c>
      <c r="U6" s="43">
        <f>INDEX(Morning!$A$3:$Z$34,MATCH($U$1,Morning!$A$3:$A$34,0),8)</f>
        <v>4</v>
      </c>
      <c r="V6" s="76" t="s">
        <v>63</v>
      </c>
      <c r="W6" s="79">
        <f>SUM(W4/W5)</f>
        <v>7.7142857142857144</v>
      </c>
      <c r="X6" s="74"/>
      <c r="Y6" s="39">
        <f>IF(C6=MIN($D$6:$U$6),1,0)</f>
        <v>1</v>
      </c>
      <c r="Z6" s="146">
        <f t="shared" si="1"/>
        <v>3</v>
      </c>
      <c r="AA6" s="146">
        <f t="shared" si="2"/>
        <v>5</v>
      </c>
    </row>
    <row r="7" spans="1:27" ht="15.75" customHeight="1" x14ac:dyDescent="0.25">
      <c r="A7" s="33">
        <v>5</v>
      </c>
      <c r="B7" s="85">
        <v>4</v>
      </c>
      <c r="C7" s="42">
        <f t="shared" si="0"/>
        <v>4</v>
      </c>
      <c r="D7" s="43">
        <f>INDEX(Morning!$A$3:$Z$34,MATCH($D$1,Morning!$A$3:$A$34,0),9)</f>
        <v>4</v>
      </c>
      <c r="E7" s="43">
        <f>INDEX(Morning!$A$3:$Z$34,MATCH($E$1,Morning!$A$3:$A$34,0),9)</f>
        <v>6</v>
      </c>
      <c r="F7" s="43">
        <f>INDEX(Morning!$A$3:$Z$34,MATCH($F$1,Morning!$A$3:$A$34,0),9)</f>
        <v>5</v>
      </c>
      <c r="G7" s="43">
        <f>INDEX(Morning!$A$3:$Z$34,MATCH($G$1,Morning!$A$3:$A$34,0),9)</f>
        <v>5</v>
      </c>
      <c r="H7" s="43">
        <f>INDEX(Morning!$A$3:$Z$34,MATCH($H$1,Morning!$A$3:$A$34,0),9)</f>
        <v>5</v>
      </c>
      <c r="I7" s="43">
        <f>INDEX(Morning!$A$3:$Z$34,MATCH($I$1,Morning!$A$3:$A$34,0),9)</f>
        <v>5</v>
      </c>
      <c r="J7" s="43">
        <f>INDEX(Morning!$A$3:$Z$34,MATCH($J$1,Morning!$A$3:$A$34,0),9)</f>
        <v>5</v>
      </c>
      <c r="K7" s="43">
        <f>INDEX(Morning!$A$3:$Z$34,MATCH($K$1,Morning!$A$3:$A$34,0),9)</f>
        <v>7</v>
      </c>
      <c r="L7" s="43">
        <f>INDEX(Morning!$A$3:$Z$34,MATCH($L$1,Morning!$A$3:$A$34,0),9)</f>
        <v>4</v>
      </c>
      <c r="M7" s="43">
        <f>INDEX(Morning!$A$3:$Z$34,MATCH($M$1,Morning!$A$3:$A$34,0),9)</f>
        <v>5</v>
      </c>
      <c r="N7" s="43">
        <f>INDEX(Morning!$A$3:$Z$34,MATCH($N$1,Morning!$A$3:$A$34,0),9)</f>
        <v>6</v>
      </c>
      <c r="O7" s="43">
        <f>INDEX(Morning!$A$3:$Z$34,MATCH($O$1,Morning!$A$3:$A$34,0),9)</f>
        <v>6</v>
      </c>
      <c r="P7" s="43">
        <f>INDEX(Morning!$A$3:$Z$34,MATCH($P$1,Morning!$A$3:$A$34,0),9)</f>
        <v>5</v>
      </c>
      <c r="Q7" s="43">
        <f>INDEX(Morning!$A$3:$Z$34,MATCH($Q$1,Morning!$A$3:$A$34,0),9)</f>
        <v>5</v>
      </c>
      <c r="R7" s="43">
        <f>INDEX(Morning!$A$3:$Z$34,MATCH($R$1,Morning!$A$3:$A$34,0),9)</f>
        <v>7</v>
      </c>
      <c r="S7" s="43">
        <f>INDEX(Morning!$A$3:$Z$34,MATCH($S$1,Morning!$A$3:$A$34,0),9)</f>
        <v>4</v>
      </c>
      <c r="T7" s="43">
        <f>INDEX(Morning!$A$3:$Z$34,MATCH($T$1,Morning!$A$3:$A$34,0),9)</f>
        <v>6</v>
      </c>
      <c r="U7" s="43">
        <f>INDEX(Morning!$A$3:$Z$34,MATCH($U$1,Morning!$A$3:$A$34,0),9)</f>
        <v>7</v>
      </c>
      <c r="V7" s="32"/>
      <c r="W7" s="32"/>
      <c r="X7" s="32"/>
      <c r="Y7" s="39">
        <f>IF(C7=MIN($D$7:$U$7),1,0)</f>
        <v>1</v>
      </c>
      <c r="Z7" s="146">
        <f t="shared" si="1"/>
        <v>4</v>
      </c>
      <c r="AA7" s="146">
        <f t="shared" si="2"/>
        <v>3</v>
      </c>
    </row>
    <row r="8" spans="1:27" ht="15.75" customHeight="1" x14ac:dyDescent="0.25">
      <c r="A8" s="33">
        <v>6</v>
      </c>
      <c r="B8" s="85">
        <v>5</v>
      </c>
      <c r="C8" s="42">
        <f t="shared" si="0"/>
        <v>4</v>
      </c>
      <c r="D8" s="43">
        <f>INDEX(Morning!$A$3:$Z$34,MATCH($D$1,Morning!$A$3:$A$34,0),10)</f>
        <v>5</v>
      </c>
      <c r="E8" s="43">
        <f>INDEX(Morning!$A$3:$Z$34,MATCH($E$1,Morning!$A$3:$A$34,0),10)</f>
        <v>6</v>
      </c>
      <c r="F8" s="43">
        <f>INDEX(Morning!$A$3:$Z$34,MATCH($F$1,Morning!$A$3:$A$34,0),10)</f>
        <v>6</v>
      </c>
      <c r="G8" s="43">
        <f>INDEX(Morning!$A$3:$Z$34,MATCH($G$1,Morning!$A$3:$A$34,0),10)</f>
        <v>6</v>
      </c>
      <c r="H8" s="43">
        <f>INDEX(Morning!$A$3:$Z$34,MATCH($H$1,Morning!$A$3:$A$34,0),10)</f>
        <v>5</v>
      </c>
      <c r="I8" s="43">
        <f>INDEX(Morning!$A$3:$Z$34,MATCH($I$1,Morning!$A$3:$A$34,0),10)</f>
        <v>5</v>
      </c>
      <c r="J8" s="43">
        <f>INDEX(Morning!$A$3:$Z$34,MATCH($J$1,Morning!$A$3:$A$34,0),10)</f>
        <v>6</v>
      </c>
      <c r="K8" s="43">
        <f>INDEX(Morning!$A$3:$Z$34,MATCH($K$1,Morning!$A$3:$A$34,0),10)</f>
        <v>8</v>
      </c>
      <c r="L8" s="43">
        <f>INDEX(Morning!$A$3:$Z$34,MATCH($L$1,Morning!$A$3:$A$34,0),10)</f>
        <v>7</v>
      </c>
      <c r="M8" s="43">
        <f>INDEX(Morning!$A$3:$Z$34,MATCH($M$1,Morning!$A$3:$A$34,0),10)</f>
        <v>6</v>
      </c>
      <c r="N8" s="43">
        <f>INDEX(Morning!$A$3:$Z$34,MATCH($N$1,Morning!$A$3:$A$34,0),10)</f>
        <v>7</v>
      </c>
      <c r="O8" s="43">
        <f>INDEX(Morning!$A$3:$Z$34,MATCH($O$1,Morning!$A$3:$A$34,0),10)</f>
        <v>6</v>
      </c>
      <c r="P8" s="43">
        <f>INDEX(Morning!$A$3:$Z$34,MATCH($P$1,Morning!$A$3:$A$34,0),10)</f>
        <v>4</v>
      </c>
      <c r="Q8" s="43">
        <f>INDEX(Morning!$A$3:$Z$34,MATCH($Q$1,Morning!$A$3:$A$34,0),10)</f>
        <v>8</v>
      </c>
      <c r="R8" s="43">
        <f>INDEX(Morning!$A$3:$Z$34,MATCH($R$1,Morning!$A$3:$A$34,0),10)</f>
        <v>7</v>
      </c>
      <c r="S8" s="43">
        <f>INDEX(Morning!$A$3:$Z$34,MATCH($S$1,Morning!$A$3:$A$34,0),10)</f>
        <v>6</v>
      </c>
      <c r="T8" s="43">
        <f>INDEX(Morning!$A$3:$Z$34,MATCH($T$1,Morning!$A$3:$A$34,0),10)</f>
        <v>6</v>
      </c>
      <c r="U8" s="43">
        <f>INDEX(Morning!$A$3:$Z$34,MATCH($U$1,Morning!$A$3:$A$34,0),10)</f>
        <v>7</v>
      </c>
      <c r="V8" s="32"/>
      <c r="W8" s="32"/>
      <c r="X8" s="32"/>
      <c r="Y8" s="39">
        <f>IF(C8=MIN($D$8:$U$8),1,0)</f>
        <v>1</v>
      </c>
      <c r="Z8" s="146">
        <f t="shared" si="1"/>
        <v>4</v>
      </c>
      <c r="AA8" s="146">
        <f t="shared" si="2"/>
        <v>1</v>
      </c>
    </row>
    <row r="9" spans="1:27" ht="15.75" customHeight="1" x14ac:dyDescent="0.25">
      <c r="A9" s="33">
        <v>7</v>
      </c>
      <c r="B9" s="85">
        <v>3</v>
      </c>
      <c r="C9" s="42">
        <f t="shared" si="0"/>
        <v>2</v>
      </c>
      <c r="D9" s="43">
        <f>INDEX(Morning!$A$3:$Z$34,MATCH($D$1,Morning!$A$3:$A$34,0),11)</f>
        <v>2</v>
      </c>
      <c r="E9" s="43">
        <f>INDEX(Morning!$A$3:$Z$34,MATCH($E$1,Morning!$A$3:$A$34,0),11)</f>
        <v>3</v>
      </c>
      <c r="F9" s="43">
        <f>INDEX(Morning!$A$3:$Z$34,MATCH($F$1,Morning!$A$3:$A$34,0),11)</f>
        <v>3</v>
      </c>
      <c r="G9" s="43">
        <f>INDEX(Morning!$A$3:$Z$34,MATCH($G$1,Morning!$A$3:$A$34,0),11)</f>
        <v>3</v>
      </c>
      <c r="H9" s="43">
        <f>INDEX(Morning!$A$3:$Z$34,MATCH($H$1,Morning!$A$3:$A$34,0),11)</f>
        <v>4</v>
      </c>
      <c r="I9" s="43">
        <f>INDEX(Morning!$A$3:$Z$34,MATCH($I$1,Morning!$A$3:$A$34,0),11)</f>
        <v>3</v>
      </c>
      <c r="J9" s="43">
        <f>INDEX(Morning!$A$3:$Z$34,MATCH($J$1,Morning!$A$3:$A$34,0),11)</f>
        <v>4</v>
      </c>
      <c r="K9" s="43">
        <f>INDEX(Morning!$A$3:$Z$34,MATCH($K$1,Morning!$A$3:$A$34,0),11)</f>
        <v>5</v>
      </c>
      <c r="L9" s="43">
        <f>INDEX(Morning!$A$3:$Z$34,MATCH($L$1,Morning!$A$3:$A$34,0),11)</f>
        <v>4</v>
      </c>
      <c r="M9" s="43">
        <f>INDEX(Morning!$A$3:$Z$34,MATCH($M$1,Morning!$A$3:$A$34,0),11)</f>
        <v>5</v>
      </c>
      <c r="N9" s="43">
        <f>INDEX(Morning!$A$3:$Z$34,MATCH($N$1,Morning!$A$3:$A$34,0),11)</f>
        <v>4</v>
      </c>
      <c r="O9" s="43">
        <f>INDEX(Morning!$A$3:$Z$34,MATCH($O$1,Morning!$A$3:$A$34,0),11)</f>
        <v>4</v>
      </c>
      <c r="P9" s="43">
        <f>INDEX(Morning!$A$3:$Z$34,MATCH($P$1,Morning!$A$3:$A$34,0),11)</f>
        <v>3</v>
      </c>
      <c r="Q9" s="43">
        <f>INDEX(Morning!$A$3:$Z$34,MATCH($Q$1,Morning!$A$3:$A$34,0),11)</f>
        <v>4</v>
      </c>
      <c r="R9" s="43">
        <f>INDEX(Morning!$A$3:$Z$34,MATCH($R$1,Morning!$A$3:$A$34,0),11)</f>
        <v>3</v>
      </c>
      <c r="S9" s="43">
        <f>INDEX(Morning!$A$3:$Z$34,MATCH($S$1,Morning!$A$3:$A$34,0),11)</f>
        <v>4</v>
      </c>
      <c r="T9" s="43">
        <f>INDEX(Morning!$A$3:$Z$34,MATCH($T$1,Morning!$A$3:$A$34,0),11)</f>
        <v>5</v>
      </c>
      <c r="U9" s="43">
        <f>INDEX(Morning!$A$3:$Z$34,MATCH($U$1,Morning!$A$3:$A$34,0),11)</f>
        <v>3</v>
      </c>
      <c r="V9" s="32"/>
      <c r="W9" s="32"/>
      <c r="X9" s="32"/>
      <c r="Y9" s="39">
        <f>IF(C9=MIN($D$9:$U$9),1,0)</f>
        <v>1</v>
      </c>
      <c r="Z9" s="146">
        <f t="shared" si="1"/>
        <v>2</v>
      </c>
      <c r="AA9" s="146">
        <f t="shared" si="2"/>
        <v>1</v>
      </c>
    </row>
    <row r="10" spans="1:27" ht="15.75" customHeight="1" x14ac:dyDescent="0.25">
      <c r="A10" s="33">
        <v>8</v>
      </c>
      <c r="B10" s="85">
        <v>4</v>
      </c>
      <c r="C10" s="42">
        <f t="shared" si="0"/>
        <v>4</v>
      </c>
      <c r="D10" s="43">
        <f>INDEX(Morning!$A$3:$Z$34,MATCH($D$1,Morning!$A$3:$A$34,0),12)</f>
        <v>5</v>
      </c>
      <c r="E10" s="43">
        <f>INDEX(Morning!$A$3:$Z$34,MATCH($E$1,Morning!$A$3:$A$34,0),12)</f>
        <v>5</v>
      </c>
      <c r="F10" s="43">
        <f>INDEX(Morning!$A$3:$Z$34,MATCH($F$1,Morning!$A$3:$A$34,0),12)</f>
        <v>6</v>
      </c>
      <c r="G10" s="43">
        <f>INDEX(Morning!$A$3:$Z$34,MATCH($G$1,Morning!$A$3:$A$34,0),12)</f>
        <v>5</v>
      </c>
      <c r="H10" s="43">
        <f>INDEX(Morning!$A$3:$Z$34,MATCH($H$1,Morning!$A$3:$A$34,0),12)</f>
        <v>5</v>
      </c>
      <c r="I10" s="43">
        <f>INDEX(Morning!$A$3:$Z$34,MATCH($I$1,Morning!$A$3:$A$34,0),12)</f>
        <v>5</v>
      </c>
      <c r="J10" s="43">
        <f>INDEX(Morning!$A$3:$Z$34,MATCH($J$1,Morning!$A$3:$A$34,0),12)</f>
        <v>4</v>
      </c>
      <c r="K10" s="43">
        <f>INDEX(Morning!$A$3:$Z$34,MATCH($K$1,Morning!$A$3:$A$34,0),12)</f>
        <v>7</v>
      </c>
      <c r="L10" s="43">
        <f>INDEX(Morning!$A$3:$Z$34,MATCH($L$1,Morning!$A$3:$A$34,0),12)</f>
        <v>4</v>
      </c>
      <c r="M10" s="43">
        <f>INDEX(Morning!$A$3:$Z$34,MATCH($M$1,Morning!$A$3:$A$34,0),12)</f>
        <v>4</v>
      </c>
      <c r="N10" s="43">
        <f>INDEX(Morning!$A$3:$Z$34,MATCH($N$1,Morning!$A$3:$A$34,0),12)</f>
        <v>4</v>
      </c>
      <c r="O10" s="43">
        <f>INDEX(Morning!$A$3:$Z$34,MATCH($O$1,Morning!$A$3:$A$34,0),12)</f>
        <v>5</v>
      </c>
      <c r="P10" s="43">
        <f>INDEX(Morning!$A$3:$Z$34,MATCH($P$1,Morning!$A$3:$A$34,0),12)</f>
        <v>5</v>
      </c>
      <c r="Q10" s="43">
        <f>INDEX(Morning!$A$3:$Z$34,MATCH($Q$1,Morning!$A$3:$A$34,0),12)</f>
        <v>5</v>
      </c>
      <c r="R10" s="43">
        <f>INDEX(Morning!$A$3:$Z$34,MATCH($R$1,Morning!$A$3:$A$34,0),12)</f>
        <v>4</v>
      </c>
      <c r="S10" s="43">
        <f>INDEX(Morning!$A$3:$Z$34,MATCH($S$1,Morning!$A$3:$A$34,0),12)</f>
        <v>5</v>
      </c>
      <c r="T10" s="43">
        <f>INDEX(Morning!$A$3:$Z$34,MATCH($T$1,Morning!$A$3:$A$34,0),12)</f>
        <v>5</v>
      </c>
      <c r="U10" s="43">
        <f>INDEX(Morning!$A$3:$Z$34,MATCH($U$1,Morning!$A$3:$A$34,0),12)</f>
        <v>4</v>
      </c>
      <c r="V10" s="32"/>
      <c r="W10" s="32"/>
      <c r="X10" s="32"/>
      <c r="Y10" s="39">
        <f>IF(C10=MIN($D$10:$U$10),1,0)</f>
        <v>1</v>
      </c>
      <c r="Z10" s="146">
        <f t="shared" si="1"/>
        <v>4</v>
      </c>
      <c r="AA10" s="146">
        <f t="shared" si="2"/>
        <v>6</v>
      </c>
    </row>
    <row r="11" spans="1:27" ht="15.75" customHeight="1" x14ac:dyDescent="0.25">
      <c r="A11" s="33">
        <v>9</v>
      </c>
      <c r="B11" s="85">
        <v>4</v>
      </c>
      <c r="C11" s="42">
        <f t="shared" si="0"/>
        <v>4</v>
      </c>
      <c r="D11" s="43">
        <f>INDEX(Morning!$A$3:$Z$34,MATCH($D$1,Morning!$A$3:$A$34,0),13)</f>
        <v>7</v>
      </c>
      <c r="E11" s="43">
        <f>INDEX(Morning!$A$3:$Z$34,MATCH($E$1,Morning!$A$3:$A$34,0),13)</f>
        <v>7</v>
      </c>
      <c r="F11" s="43">
        <f>INDEX(Morning!$A$3:$Z$34,MATCH($F$1,Morning!$A$3:$A$34,0),13)</f>
        <v>5</v>
      </c>
      <c r="G11" s="43">
        <f>INDEX(Morning!$A$3:$Z$34,MATCH($G$1,Morning!$A$3:$A$34,0),13)</f>
        <v>6</v>
      </c>
      <c r="H11" s="43">
        <f>INDEX(Morning!$A$3:$Z$34,MATCH($H$1,Morning!$A$3:$A$34,0),13)</f>
        <v>4</v>
      </c>
      <c r="I11" s="43">
        <f>INDEX(Morning!$A$3:$Z$34,MATCH($I$1,Morning!$A$3:$A$34,0),13)</f>
        <v>5</v>
      </c>
      <c r="J11" s="43">
        <f>INDEX(Morning!$A$3:$Z$34,MATCH($J$1,Morning!$A$3:$A$34,0),13)</f>
        <v>7</v>
      </c>
      <c r="K11" s="43">
        <f>INDEX(Morning!$A$3:$Z$34,MATCH($K$1,Morning!$A$3:$A$34,0),13)</f>
        <v>8</v>
      </c>
      <c r="L11" s="43">
        <f>INDEX(Morning!$A$3:$Z$34,MATCH($L$1,Morning!$A$3:$A$34,0),13)</f>
        <v>5</v>
      </c>
      <c r="M11" s="43">
        <f>INDEX(Morning!$A$3:$Z$34,MATCH($M$1,Morning!$A$3:$A$34,0),13)</f>
        <v>5</v>
      </c>
      <c r="N11" s="43">
        <f>INDEX(Morning!$A$3:$Z$34,MATCH($N$1,Morning!$A$3:$A$34,0),13)</f>
        <v>5</v>
      </c>
      <c r="O11" s="43">
        <f>INDEX(Morning!$A$3:$Z$34,MATCH($O$1,Morning!$A$3:$A$34,0),13)</f>
        <v>5</v>
      </c>
      <c r="P11" s="43">
        <f>INDEX(Morning!$A$3:$Z$34,MATCH($P$1,Morning!$A$3:$A$34,0),13)</f>
        <v>6</v>
      </c>
      <c r="Q11" s="43">
        <f>INDEX(Morning!$A$3:$Z$34,MATCH($Q$1,Morning!$A$3:$A$34,0),13)</f>
        <v>6</v>
      </c>
      <c r="R11" s="43">
        <f>INDEX(Morning!$A$3:$Z$34,MATCH($R$1,Morning!$A$3:$A$34,0),13)</f>
        <v>6</v>
      </c>
      <c r="S11" s="43">
        <f>INDEX(Morning!$A$3:$Z$34,MATCH($S$1,Morning!$A$3:$A$34,0),13)</f>
        <v>5</v>
      </c>
      <c r="T11" s="43">
        <f>INDEX(Morning!$A$3:$Z$34,MATCH($T$1,Morning!$A$3:$A$34,0),13)</f>
        <v>8</v>
      </c>
      <c r="U11" s="43">
        <f>INDEX(Morning!$A$3:$Z$34,MATCH($U$1,Morning!$A$3:$A$34,0),13)</f>
        <v>4</v>
      </c>
      <c r="V11" s="32"/>
      <c r="W11" s="32"/>
      <c r="X11" s="32"/>
      <c r="Y11" s="39">
        <f>IF(C11=MIN($D$11:$U$11),1,0)</f>
        <v>1</v>
      </c>
      <c r="Z11" s="146">
        <f t="shared" si="1"/>
        <v>4</v>
      </c>
      <c r="AA11" s="146">
        <f t="shared" si="2"/>
        <v>2</v>
      </c>
    </row>
    <row r="12" spans="1:27" ht="15.75" customHeight="1" x14ac:dyDescent="0.25">
      <c r="A12" s="33">
        <v>10</v>
      </c>
      <c r="B12" s="85">
        <v>3</v>
      </c>
      <c r="C12" s="42">
        <f t="shared" si="0"/>
        <v>3</v>
      </c>
      <c r="D12" s="43">
        <f>INDEX(Morning!$A$3:$Z$34,MATCH($D$1,Morning!$A$3:$A$34,0),15)</f>
        <v>3</v>
      </c>
      <c r="E12" s="43">
        <f>INDEX(Morning!$A$3:$Z$34,MATCH($E$1,Morning!$A$3:$A$34,0),15)</f>
        <v>4</v>
      </c>
      <c r="F12" s="43">
        <f>INDEX(Morning!$A$3:$Z$34,MATCH($F$1,Morning!$A$3:$A$34,0),15)</f>
        <v>4</v>
      </c>
      <c r="G12" s="43">
        <f>INDEX(Morning!$A$3:$Z$34,MATCH($G$1,Morning!$A$3:$A$34,0),15)</f>
        <v>5</v>
      </c>
      <c r="H12" s="43">
        <f>INDEX(Morning!$A$3:$Z$34,MATCH($H$1,Morning!$A$3:$A$34,0),15)</f>
        <v>4</v>
      </c>
      <c r="I12" s="43">
        <f>INDEX(Morning!$A$3:$Z$34,MATCH($I$1,Morning!$A$3:$A$34,0),15)</f>
        <v>5</v>
      </c>
      <c r="J12" s="43">
        <f>INDEX(Morning!$A$3:$Z$34,MATCH($J$1,Morning!$A$3:$A$34,0),15)</f>
        <v>4</v>
      </c>
      <c r="K12" s="43">
        <f>INDEX(Morning!$A$3:$Z$34,MATCH($K$1,Morning!$A$3:$A$34,0),15)</f>
        <v>4</v>
      </c>
      <c r="L12" s="43">
        <f>INDEX(Morning!$A$3:$Z$34,MATCH($L$1,Morning!$A$3:$A$34,0),15)</f>
        <v>4</v>
      </c>
      <c r="M12" s="43">
        <f>INDEX(Morning!$A$3:$Z$34,MATCH($M$1,Morning!$A$3:$A$34,0),15)</f>
        <v>4</v>
      </c>
      <c r="N12" s="43">
        <f>INDEX(Morning!$A$3:$Z$34,MATCH($N$1,Morning!$A$3:$A$34,0),15)</f>
        <v>4</v>
      </c>
      <c r="O12" s="43">
        <f>INDEX(Morning!$A$3:$Z$34,MATCH($O$1,Morning!$A$3:$A$34,0),15)</f>
        <v>3</v>
      </c>
      <c r="P12" s="43">
        <f>INDEX(Morning!$A$3:$Z$34,MATCH($P$1,Morning!$A$3:$A$34,0),15)</f>
        <v>4</v>
      </c>
      <c r="Q12" s="43">
        <f>INDEX(Morning!$A$3:$Z$34,MATCH($Q$1,Morning!$A$3:$A$34,0),15)</f>
        <v>4</v>
      </c>
      <c r="R12" s="43">
        <f>INDEX(Morning!$A$3:$Z$34,MATCH($R$1,Morning!$A$3:$A$34,0),15)</f>
        <v>6</v>
      </c>
      <c r="S12" s="43">
        <f>INDEX(Morning!$A$3:$Z$34,MATCH($S$1,Morning!$A$3:$A$34,0),15)</f>
        <v>4</v>
      </c>
      <c r="T12" s="43">
        <f>INDEX(Morning!$A$3:$Z$34,MATCH($T$1,Morning!$A$3:$A$34,0),15)</f>
        <v>5</v>
      </c>
      <c r="U12" s="43">
        <f>INDEX(Morning!$A$3:$Z$34,MATCH($U$1,Morning!$A$3:$A$34,0),15)</f>
        <v>4</v>
      </c>
      <c r="V12" s="32"/>
      <c r="W12" s="32"/>
      <c r="X12" s="32"/>
      <c r="Y12" s="39">
        <f>IF(C12=MIN($D$12:$U$12),1,0)</f>
        <v>1</v>
      </c>
      <c r="Z12" s="146">
        <f t="shared" si="1"/>
        <v>3</v>
      </c>
      <c r="AA12" s="146">
        <f t="shared" si="2"/>
        <v>2</v>
      </c>
    </row>
    <row r="13" spans="1:27" ht="15.75" customHeight="1" x14ac:dyDescent="0.25">
      <c r="A13" s="33">
        <v>11</v>
      </c>
      <c r="B13" s="85">
        <v>5</v>
      </c>
      <c r="C13" s="42">
        <f t="shared" si="0"/>
        <v>5</v>
      </c>
      <c r="D13" s="43">
        <f>INDEX(Morning!$A$3:$Z$34,MATCH($D$1,Morning!$A$3:$A$34,0),16)</f>
        <v>7</v>
      </c>
      <c r="E13" s="43">
        <f>INDEX(Morning!$A$3:$Z$34,MATCH($E$1,Morning!$A$3:$A$34,0),16)</f>
        <v>7</v>
      </c>
      <c r="F13" s="43">
        <f>INDEX(Morning!$A$3:$Z$34,MATCH($F$1,Morning!$A$3:$A$34,0),16)</f>
        <v>7</v>
      </c>
      <c r="G13" s="43">
        <f>INDEX(Morning!$A$3:$Z$34,MATCH($G$1,Morning!$A$3:$A$34,0),16)</f>
        <v>8</v>
      </c>
      <c r="H13" s="43">
        <f>INDEX(Morning!$A$3:$Z$34,MATCH($H$1,Morning!$A$3:$A$34,0),16)</f>
        <v>8</v>
      </c>
      <c r="I13" s="43">
        <f>INDEX(Morning!$A$3:$Z$34,MATCH($I$1,Morning!$A$3:$A$34,0),16)</f>
        <v>5</v>
      </c>
      <c r="J13" s="43">
        <f>INDEX(Morning!$A$3:$Z$34,MATCH($J$1,Morning!$A$3:$A$34,0),16)</f>
        <v>5</v>
      </c>
      <c r="K13" s="43">
        <f>INDEX(Morning!$A$3:$Z$34,MATCH($K$1,Morning!$A$3:$A$34,0),16)</f>
        <v>6</v>
      </c>
      <c r="L13" s="43">
        <f>INDEX(Morning!$A$3:$Z$34,MATCH($L$1,Morning!$A$3:$A$34,0),16)</f>
        <v>7</v>
      </c>
      <c r="M13" s="43">
        <f>INDEX(Morning!$A$3:$Z$34,MATCH($M$1,Morning!$A$3:$A$34,0),16)</f>
        <v>5</v>
      </c>
      <c r="N13" s="43">
        <f>INDEX(Morning!$A$3:$Z$34,MATCH($N$1,Morning!$A$3:$A$34,0),16)</f>
        <v>5</v>
      </c>
      <c r="O13" s="43">
        <f>INDEX(Morning!$A$3:$Z$34,MATCH($O$1,Morning!$A$3:$A$34,0),16)</f>
        <v>7</v>
      </c>
      <c r="P13" s="43">
        <f>INDEX(Morning!$A$3:$Z$34,MATCH($P$1,Morning!$A$3:$A$34,0),16)</f>
        <v>5</v>
      </c>
      <c r="Q13" s="43">
        <f>INDEX(Morning!$A$3:$Z$34,MATCH($Q$1,Morning!$A$3:$A$34,0),16)</f>
        <v>6</v>
      </c>
      <c r="R13" s="43">
        <f>INDEX(Morning!$A$3:$Z$34,MATCH($R$1,Morning!$A$3:$A$34,0),16)</f>
        <v>9</v>
      </c>
      <c r="S13" s="43">
        <f>INDEX(Morning!$A$3:$Z$34,MATCH($S$1,Morning!$A$3:$A$34,0),16)</f>
        <v>5</v>
      </c>
      <c r="T13" s="43">
        <f>INDEX(Morning!$A$3:$Z$34,MATCH($T$1,Morning!$A$3:$A$34,0),16)</f>
        <v>6</v>
      </c>
      <c r="U13" s="43">
        <f>INDEX(Morning!$A$3:$Z$34,MATCH($U$1,Morning!$A$3:$A$34,0),16)</f>
        <v>5</v>
      </c>
      <c r="V13" s="32"/>
      <c r="W13" s="32"/>
      <c r="X13" s="32"/>
      <c r="Y13" s="39">
        <f>IF(C13=MIN($D$13:$U$13),1,0)</f>
        <v>1</v>
      </c>
      <c r="Z13" s="146">
        <f t="shared" si="1"/>
        <v>5</v>
      </c>
      <c r="AA13" s="146">
        <f t="shared" si="2"/>
        <v>7</v>
      </c>
    </row>
    <row r="14" spans="1:27" ht="15.75" customHeight="1" x14ac:dyDescent="0.25">
      <c r="A14" s="33">
        <v>12</v>
      </c>
      <c r="B14" s="85">
        <v>4</v>
      </c>
      <c r="C14" s="42">
        <f t="shared" si="0"/>
        <v>4</v>
      </c>
      <c r="D14" s="43">
        <f>INDEX(Morning!$A$3:$Z$34,MATCH($D$1,Morning!$A$3:$A$34,0),17)</f>
        <v>6</v>
      </c>
      <c r="E14" s="43">
        <f>INDEX(Morning!$A$3:$Z$34,MATCH($E$1,Morning!$A$3:$A$34,0),17)</f>
        <v>6</v>
      </c>
      <c r="F14" s="43">
        <f>INDEX(Morning!$A$3:$Z$34,MATCH($F$1,Morning!$A$3:$A$34,0),17)</f>
        <v>5</v>
      </c>
      <c r="G14" s="43">
        <f>INDEX(Morning!$A$3:$Z$34,MATCH($G$1,Morning!$A$3:$A$34,0),17)</f>
        <v>4</v>
      </c>
      <c r="H14" s="43">
        <f>INDEX(Morning!$A$3:$Z$34,MATCH($H$1,Morning!$A$3:$A$34,0),17)</f>
        <v>4</v>
      </c>
      <c r="I14" s="43">
        <f>INDEX(Morning!$A$3:$Z$34,MATCH($I$1,Morning!$A$3:$A$34,0),17)</f>
        <v>5</v>
      </c>
      <c r="J14" s="43">
        <f>INDEX(Morning!$A$3:$Z$34,MATCH($J$1,Morning!$A$3:$A$34,0),17)</f>
        <v>5</v>
      </c>
      <c r="K14" s="43">
        <f>INDEX(Morning!$A$3:$Z$34,MATCH($K$1,Morning!$A$3:$A$34,0),17)</f>
        <v>5</v>
      </c>
      <c r="L14" s="43">
        <f>INDEX(Morning!$A$3:$Z$34,MATCH($L$1,Morning!$A$3:$A$34,0),17)</f>
        <v>4</v>
      </c>
      <c r="M14" s="43">
        <f>INDEX(Morning!$A$3:$Z$34,MATCH($M$1,Morning!$A$3:$A$34,0),17)</f>
        <v>6</v>
      </c>
      <c r="N14" s="43">
        <f>INDEX(Morning!$A$3:$Z$34,MATCH($N$1,Morning!$A$3:$A$34,0),17)</f>
        <v>4</v>
      </c>
      <c r="O14" s="43">
        <f>INDEX(Morning!$A$3:$Z$34,MATCH($O$1,Morning!$A$3:$A$34,0),17)</f>
        <v>7</v>
      </c>
      <c r="P14" s="43">
        <f>INDEX(Morning!$A$3:$Z$34,MATCH($P$1,Morning!$A$3:$A$34,0),17)</f>
        <v>5</v>
      </c>
      <c r="Q14" s="43">
        <f>INDEX(Morning!$A$3:$Z$34,MATCH($Q$1,Morning!$A$3:$A$34,0),17)</f>
        <v>6</v>
      </c>
      <c r="R14" s="43">
        <f>INDEX(Morning!$A$3:$Z$34,MATCH($R$1,Morning!$A$3:$A$34,0),17)</f>
        <v>6</v>
      </c>
      <c r="S14" s="43">
        <f>INDEX(Morning!$A$3:$Z$34,MATCH($S$1,Morning!$A$3:$A$34,0),17)</f>
        <v>4</v>
      </c>
      <c r="T14" s="43">
        <f>INDEX(Morning!$A$3:$Z$34,MATCH($T$1,Morning!$A$3:$A$34,0),17)</f>
        <v>6</v>
      </c>
      <c r="U14" s="43">
        <f>INDEX(Morning!$A$3:$Z$34,MATCH($U$1,Morning!$A$3:$A$34,0),17)</f>
        <v>4</v>
      </c>
      <c r="V14" s="32"/>
      <c r="W14" s="32"/>
      <c r="X14" s="32"/>
      <c r="Y14" s="39">
        <f>IF(C14=MIN($D$14:$U$14),1,0)</f>
        <v>1</v>
      </c>
      <c r="Z14" s="146">
        <f t="shared" si="1"/>
        <v>4</v>
      </c>
      <c r="AA14" s="146">
        <f t="shared" si="2"/>
        <v>6</v>
      </c>
    </row>
    <row r="15" spans="1:27" ht="15.75" customHeight="1" x14ac:dyDescent="0.2">
      <c r="A15" s="33">
        <v>13</v>
      </c>
      <c r="B15" s="85">
        <v>4</v>
      </c>
      <c r="C15" s="42">
        <f t="shared" si="0"/>
        <v>4</v>
      </c>
      <c r="D15" s="43">
        <f>INDEX(Morning!$A$3:$Z$34,MATCH($D$1,Morning!$A$3:$A$34,0),18)</f>
        <v>7</v>
      </c>
      <c r="E15" s="43">
        <f>INDEX(Morning!$A$3:$Z$34,MATCH($E$1,Morning!$A$3:$A$34,0),18)</f>
        <v>6</v>
      </c>
      <c r="F15" s="43">
        <f>INDEX(Morning!$A$3:$Z$34,MATCH($F$1,Morning!$A$3:$A$34,0),18)</f>
        <v>7</v>
      </c>
      <c r="G15" s="43">
        <f>INDEX(Morning!$A$3:$Z$34,MATCH($G$1,Morning!$A$3:$A$34,0),18)</f>
        <v>5</v>
      </c>
      <c r="H15" s="43">
        <f>INDEX(Morning!$A$3:$Z$34,MATCH($H$1,Morning!$A$3:$A$34,0),18)</f>
        <v>5</v>
      </c>
      <c r="I15" s="43">
        <f>INDEX(Morning!$A$3:$Z$34,MATCH($I$1,Morning!$A$3:$A$34,0),18)</f>
        <v>5</v>
      </c>
      <c r="J15" s="43">
        <f>INDEX(Morning!$A$3:$Z$34,MATCH($J$1,Morning!$A$3:$A$34,0),18)</f>
        <v>6</v>
      </c>
      <c r="K15" s="43">
        <f>INDEX(Morning!$A$3:$Z$34,MATCH($K$1,Morning!$A$3:$A$34,0),18)</f>
        <v>7</v>
      </c>
      <c r="L15" s="43">
        <f>INDEX(Morning!$A$3:$Z$34,MATCH($L$1,Morning!$A$3:$A$34,0),18)</f>
        <v>5</v>
      </c>
      <c r="M15" s="43">
        <f>INDEX(Morning!$A$3:$Z$34,MATCH($M$1,Morning!$A$3:$A$34,0),18)</f>
        <v>7</v>
      </c>
      <c r="N15" s="43">
        <f>INDEX(Morning!$A$3:$Z$34,MATCH($N$1,Morning!$A$3:$A$34,0),18)</f>
        <v>5</v>
      </c>
      <c r="O15" s="43">
        <f>INDEX(Morning!$A$3:$Z$34,MATCH($O$1,Morning!$A$3:$A$34,0),18)</f>
        <v>4</v>
      </c>
      <c r="P15" s="43">
        <f>INDEX(Morning!$A$3:$Z$34,MATCH($P$1,Morning!$A$3:$A$34,0),18)</f>
        <v>5</v>
      </c>
      <c r="Q15" s="43">
        <f>INDEX(Morning!$A$3:$Z$34,MATCH($Q$1,Morning!$A$3:$A$34,0),18)</f>
        <v>6</v>
      </c>
      <c r="R15" s="43">
        <f>INDEX(Morning!$A$3:$Z$34,MATCH($R$1,Morning!$A$3:$A$34,0),18)</f>
        <v>7</v>
      </c>
      <c r="S15" s="43">
        <f>INDEX(Morning!$A$3:$Z$34,MATCH($S$1,Morning!$A$3:$A$34,0),18)</f>
        <v>5</v>
      </c>
      <c r="T15" s="43">
        <f>INDEX(Morning!$A$3:$Z$34,MATCH($T$1,Morning!$A$3:$A$34,0),18)</f>
        <v>5</v>
      </c>
      <c r="U15" s="43">
        <f>INDEX(Morning!$A$3:$Z$34,MATCH($U$1,Morning!$A$3:$A$34,0),18)</f>
        <v>5</v>
      </c>
      <c r="V15" s="1"/>
      <c r="W15" s="1"/>
      <c r="X15" s="1"/>
      <c r="Y15" s="39">
        <f>IF(C15=MIN($D$15:$U$15),1,0)</f>
        <v>1</v>
      </c>
      <c r="Z15" s="146">
        <f t="shared" si="1"/>
        <v>4</v>
      </c>
      <c r="AA15" s="146">
        <f t="shared" si="2"/>
        <v>1</v>
      </c>
    </row>
    <row r="16" spans="1:27" ht="15.75" customHeight="1" x14ac:dyDescent="0.2">
      <c r="A16" s="33">
        <v>14</v>
      </c>
      <c r="B16" s="85">
        <v>4</v>
      </c>
      <c r="C16" s="42">
        <f t="shared" si="0"/>
        <v>3</v>
      </c>
      <c r="D16" s="43">
        <f>INDEX(Morning!$A$3:$Z$34,MATCH($D$1,Morning!$A$3:$A$34,0),19)</f>
        <v>5</v>
      </c>
      <c r="E16" s="43">
        <f>INDEX(Morning!$A$3:$Z$34,MATCH($E$1,Morning!$A$3:$A$34,0),19)</f>
        <v>5</v>
      </c>
      <c r="F16" s="43">
        <f>INDEX(Morning!$A$3:$Z$34,MATCH($F$1,Morning!$A$3:$A$34,0),19)</f>
        <v>6</v>
      </c>
      <c r="G16" s="43">
        <f>INDEX(Morning!$A$3:$Z$34,MATCH($G$1,Morning!$A$3:$A$34,0),19)</f>
        <v>8</v>
      </c>
      <c r="H16" s="43">
        <f>INDEX(Morning!$A$3:$Z$34,MATCH($H$1,Morning!$A$3:$A$34,0),19)</f>
        <v>3</v>
      </c>
      <c r="I16" s="43">
        <f>INDEX(Morning!$A$3:$Z$34,MATCH($I$1,Morning!$A$3:$A$34,0),19)</f>
        <v>5</v>
      </c>
      <c r="J16" s="43">
        <f>INDEX(Morning!$A$3:$Z$34,MATCH($J$1,Morning!$A$3:$A$34,0),19)</f>
        <v>5</v>
      </c>
      <c r="K16" s="43">
        <f>INDEX(Morning!$A$3:$Z$34,MATCH($K$1,Morning!$A$3:$A$34,0),19)</f>
        <v>5</v>
      </c>
      <c r="L16" s="43">
        <f>INDEX(Morning!$A$3:$Z$34,MATCH($L$1,Morning!$A$3:$A$34,0),19)</f>
        <v>6</v>
      </c>
      <c r="M16" s="43">
        <f>INDEX(Morning!$A$3:$Z$34,MATCH($M$1,Morning!$A$3:$A$34,0),19)</f>
        <v>5</v>
      </c>
      <c r="N16" s="43">
        <f>INDEX(Morning!$A$3:$Z$34,MATCH($N$1,Morning!$A$3:$A$34,0),19)</f>
        <v>5</v>
      </c>
      <c r="O16" s="43">
        <f>INDEX(Morning!$A$3:$Z$34,MATCH($O$1,Morning!$A$3:$A$34,0),19)</f>
        <v>5</v>
      </c>
      <c r="P16" s="43">
        <f>INDEX(Morning!$A$3:$Z$34,MATCH($P$1,Morning!$A$3:$A$34,0),19)</f>
        <v>6</v>
      </c>
      <c r="Q16" s="43">
        <f>INDEX(Morning!$A$3:$Z$34,MATCH($Q$1,Morning!$A$3:$A$34,0),19)</f>
        <v>5</v>
      </c>
      <c r="R16" s="43">
        <f>INDEX(Morning!$A$3:$Z$34,MATCH($R$1,Morning!$A$3:$A$34,0),19)</f>
        <v>5</v>
      </c>
      <c r="S16" s="43">
        <f>INDEX(Morning!$A$3:$Z$34,MATCH($S$1,Morning!$A$3:$A$34,0),19)</f>
        <v>5</v>
      </c>
      <c r="T16" s="43">
        <f>INDEX(Morning!$A$3:$Z$34,MATCH($T$1,Morning!$A$3:$A$34,0),19)</f>
        <v>7</v>
      </c>
      <c r="U16" s="43">
        <f>INDEX(Morning!$A$3:$Z$34,MATCH($U$1,Morning!$A$3:$A$34,0),19)</f>
        <v>5</v>
      </c>
      <c r="V16" s="1"/>
      <c r="W16" s="1"/>
      <c r="X16" s="1"/>
      <c r="Y16" s="39">
        <f>IF(C16=MIN($D$16:$U$16),1,0)</f>
        <v>1</v>
      </c>
      <c r="Z16" s="146">
        <f t="shared" si="1"/>
        <v>3</v>
      </c>
      <c r="AA16" s="146">
        <f t="shared" si="2"/>
        <v>1</v>
      </c>
    </row>
    <row r="17" spans="1:27" ht="15.75" customHeight="1" x14ac:dyDescent="0.2">
      <c r="A17" s="33">
        <v>15</v>
      </c>
      <c r="B17" s="85">
        <v>5</v>
      </c>
      <c r="C17" s="42">
        <f t="shared" si="0"/>
        <v>5</v>
      </c>
      <c r="D17" s="43">
        <f>INDEX(Morning!$A$3:$Z$34,MATCH($D$1,Morning!$A$3:$A$34,0),20)</f>
        <v>8</v>
      </c>
      <c r="E17" s="43">
        <f>INDEX(Morning!$A$3:$Z$34,MATCH($E$1,Morning!$A$3:$A$34,0),20)</f>
        <v>6</v>
      </c>
      <c r="F17" s="43">
        <f>INDEX(Morning!$A$3:$Z$34,MATCH($F$1,Morning!$A$3:$A$34,0),20)</f>
        <v>7</v>
      </c>
      <c r="G17" s="43">
        <f>INDEX(Morning!$A$3:$Z$34,MATCH($G$1,Morning!$A$3:$A$34,0),20)</f>
        <v>7</v>
      </c>
      <c r="H17" s="43">
        <f>INDEX(Morning!$A$3:$Z$34,MATCH($H$1,Morning!$A$3:$A$34,0),20)</f>
        <v>5</v>
      </c>
      <c r="I17" s="43">
        <f>INDEX(Morning!$A$3:$Z$34,MATCH($I$1,Morning!$A$3:$A$34,0),20)</f>
        <v>7</v>
      </c>
      <c r="J17" s="43">
        <f>INDEX(Morning!$A$3:$Z$34,MATCH($J$1,Morning!$A$3:$A$34,0),20)</f>
        <v>5</v>
      </c>
      <c r="K17" s="43">
        <f>INDEX(Morning!$A$3:$Z$34,MATCH($K$1,Morning!$A$3:$A$34,0),20)</f>
        <v>6</v>
      </c>
      <c r="L17" s="43">
        <f>INDEX(Morning!$A$3:$Z$34,MATCH($L$1,Morning!$A$3:$A$34,0),20)</f>
        <v>6</v>
      </c>
      <c r="M17" s="43">
        <f>INDEX(Morning!$A$3:$Z$34,MATCH($M$1,Morning!$A$3:$A$34,0),20)</f>
        <v>6</v>
      </c>
      <c r="N17" s="43">
        <f>INDEX(Morning!$A$3:$Z$34,MATCH($N$1,Morning!$A$3:$A$34,0),20)</f>
        <v>5</v>
      </c>
      <c r="O17" s="43">
        <f>INDEX(Morning!$A$3:$Z$34,MATCH($O$1,Morning!$A$3:$A$34,0),20)</f>
        <v>6</v>
      </c>
      <c r="P17" s="43">
        <f>INDEX(Morning!$A$3:$Z$34,MATCH($P$1,Morning!$A$3:$A$34,0),20)</f>
        <v>8</v>
      </c>
      <c r="Q17" s="43">
        <f>INDEX(Morning!$A$3:$Z$34,MATCH($Q$1,Morning!$A$3:$A$34,0),20)</f>
        <v>5</v>
      </c>
      <c r="R17" s="43">
        <f>INDEX(Morning!$A$3:$Z$34,MATCH($R$1,Morning!$A$3:$A$34,0),20)</f>
        <v>6</v>
      </c>
      <c r="S17" s="43">
        <f>INDEX(Morning!$A$3:$Z$34,MATCH($S$1,Morning!$A$3:$A$34,0),20)</f>
        <v>5</v>
      </c>
      <c r="T17" s="43">
        <f>INDEX(Morning!$A$3:$Z$34,MATCH($T$1,Morning!$A$3:$A$34,0),20)</f>
        <v>8</v>
      </c>
      <c r="U17" s="43">
        <f>INDEX(Morning!$A$3:$Z$34,MATCH($U$1,Morning!$A$3:$A$34,0),20)</f>
        <v>10</v>
      </c>
      <c r="V17" s="1"/>
      <c r="W17" s="1"/>
      <c r="X17" s="1"/>
      <c r="Y17" s="39">
        <f>IF(C17=MIN($D$17:$U$17),1,0)</f>
        <v>1</v>
      </c>
      <c r="Z17" s="146">
        <f t="shared" si="1"/>
        <v>5</v>
      </c>
      <c r="AA17" s="146">
        <f t="shared" si="2"/>
        <v>5</v>
      </c>
    </row>
    <row r="18" spans="1:27" ht="15.75" customHeight="1" x14ac:dyDescent="0.2">
      <c r="A18" s="33">
        <v>16</v>
      </c>
      <c r="B18" s="85">
        <v>3</v>
      </c>
      <c r="C18" s="42">
        <f t="shared" si="0"/>
        <v>3</v>
      </c>
      <c r="D18" s="43">
        <f>INDEX(Morning!$A$3:$Z$34,MATCH($D$1,Morning!$A$3:$A$34,0),21)</f>
        <v>4</v>
      </c>
      <c r="E18" s="43">
        <f>INDEX(Morning!$A$3:$Z$34,MATCH($E$1,Morning!$A$3:$A$34,0),21)</f>
        <v>4</v>
      </c>
      <c r="F18" s="43">
        <f>INDEX(Morning!$A$3:$Z$34,MATCH($F$1,Morning!$A$3:$A$34,0),21)</f>
        <v>3</v>
      </c>
      <c r="G18" s="43">
        <f>INDEX(Morning!$A$3:$Z$34,MATCH($G$1,Morning!$A$3:$A$34,0),21)</f>
        <v>5</v>
      </c>
      <c r="H18" s="43">
        <f>INDEX(Morning!$A$3:$Z$34,MATCH($H$1,Morning!$A$3:$A$34,0),21)</f>
        <v>4</v>
      </c>
      <c r="I18" s="43">
        <f>INDEX(Morning!$A$3:$Z$34,MATCH($I$1,Morning!$A$3:$A$34,0),21)</f>
        <v>5</v>
      </c>
      <c r="J18" s="43">
        <f>INDEX(Morning!$A$3:$Z$34,MATCH($J$1,Morning!$A$3:$A$34,0),21)</f>
        <v>5</v>
      </c>
      <c r="K18" s="43">
        <f>INDEX(Morning!$A$3:$Z$34,MATCH($K$1,Morning!$A$3:$A$34,0),21)</f>
        <v>3</v>
      </c>
      <c r="L18" s="43">
        <f>INDEX(Morning!$A$3:$Z$34,MATCH($L$1,Morning!$A$3:$A$34,0),21)</f>
        <v>4</v>
      </c>
      <c r="M18" s="43">
        <f>INDEX(Morning!$A$3:$Z$34,MATCH($M$1,Morning!$A$3:$A$34,0),21)</f>
        <v>4</v>
      </c>
      <c r="N18" s="43">
        <f>INDEX(Morning!$A$3:$Z$34,MATCH($N$1,Morning!$A$3:$A$34,0),21)</f>
        <v>3</v>
      </c>
      <c r="O18" s="43">
        <f>INDEX(Morning!$A$3:$Z$34,MATCH($O$1,Morning!$A$3:$A$34,0),21)</f>
        <v>4</v>
      </c>
      <c r="P18" s="43">
        <f>INDEX(Morning!$A$3:$Z$34,MATCH($P$1,Morning!$A$3:$A$34,0),21)</f>
        <v>4</v>
      </c>
      <c r="Q18" s="43">
        <f>INDEX(Morning!$A$3:$Z$34,MATCH($Q$1,Morning!$A$3:$A$34,0),21)</f>
        <v>3</v>
      </c>
      <c r="R18" s="43">
        <f>INDEX(Morning!$A$3:$Z$34,MATCH($R$1,Morning!$A$3:$A$34,0),21)</f>
        <v>4</v>
      </c>
      <c r="S18" s="43">
        <f>INDEX(Morning!$A$3:$Z$34,MATCH($S$1,Morning!$A$3:$A$34,0),21)</f>
        <v>4</v>
      </c>
      <c r="T18" s="43">
        <f>INDEX(Morning!$A$3:$Z$34,MATCH($T$1,Morning!$A$3:$A$34,0),21)</f>
        <v>5</v>
      </c>
      <c r="U18" s="43">
        <f>INDEX(Morning!$A$3:$Z$34,MATCH($U$1,Morning!$A$3:$A$34,0),21)</f>
        <v>4</v>
      </c>
      <c r="V18" s="1"/>
      <c r="W18" s="1"/>
      <c r="X18" s="1"/>
      <c r="Y18" s="39">
        <f>IF(C18=MIN($D$18:$U$18),1,0)</f>
        <v>1</v>
      </c>
      <c r="Z18" s="146">
        <f t="shared" si="1"/>
        <v>3</v>
      </c>
      <c r="AA18" s="146">
        <f t="shared" si="2"/>
        <v>4</v>
      </c>
    </row>
    <row r="19" spans="1:27" ht="15.75" customHeight="1" x14ac:dyDescent="0.2">
      <c r="A19" s="33">
        <v>17</v>
      </c>
      <c r="B19" s="85">
        <v>4</v>
      </c>
      <c r="C19" s="42">
        <f t="shared" si="0"/>
        <v>4</v>
      </c>
      <c r="D19" s="43">
        <f>INDEX(Morning!$A$3:$Z$34,MATCH($D$1,Morning!$A$3:$A$34,0),22)</f>
        <v>7</v>
      </c>
      <c r="E19" s="43">
        <f>INDEX(Morning!$A$3:$Z$34,MATCH($E$1,Morning!$A$3:$A$34,0),22)</f>
        <v>5</v>
      </c>
      <c r="F19" s="43">
        <f>INDEX(Morning!$A$3:$Z$34,MATCH($F$1,Morning!$A$3:$A$34,0),22)</f>
        <v>6</v>
      </c>
      <c r="G19" s="43">
        <f>INDEX(Morning!$A$3:$Z$34,MATCH($G$1,Morning!$A$3:$A$34,0),22)</f>
        <v>5</v>
      </c>
      <c r="H19" s="43">
        <f>INDEX(Morning!$A$3:$Z$34,MATCH($H$1,Morning!$A$3:$A$34,0),22)</f>
        <v>4</v>
      </c>
      <c r="I19" s="43">
        <f>INDEX(Morning!$A$3:$Z$34,MATCH($I$1,Morning!$A$3:$A$34,0),22)</f>
        <v>8</v>
      </c>
      <c r="J19" s="43">
        <f>INDEX(Morning!$A$3:$Z$34,MATCH($J$1,Morning!$A$3:$A$34,0),22)</f>
        <v>5</v>
      </c>
      <c r="K19" s="43">
        <f>INDEX(Morning!$A$3:$Z$34,MATCH($K$1,Morning!$A$3:$A$34,0),22)</f>
        <v>6</v>
      </c>
      <c r="L19" s="43">
        <f>INDEX(Morning!$A$3:$Z$34,MATCH($L$1,Morning!$A$3:$A$34,0),22)</f>
        <v>5</v>
      </c>
      <c r="M19" s="43">
        <f>INDEX(Morning!$A$3:$Z$34,MATCH($M$1,Morning!$A$3:$A$34,0),22)</f>
        <v>6</v>
      </c>
      <c r="N19" s="43">
        <f>INDEX(Morning!$A$3:$Z$34,MATCH($N$1,Morning!$A$3:$A$34,0),22)</f>
        <v>6</v>
      </c>
      <c r="O19" s="43">
        <f>INDEX(Morning!$A$3:$Z$34,MATCH($O$1,Morning!$A$3:$A$34,0),22)</f>
        <v>6</v>
      </c>
      <c r="P19" s="43">
        <f>INDEX(Morning!$A$3:$Z$34,MATCH($P$1,Morning!$A$3:$A$34,0),22)</f>
        <v>6</v>
      </c>
      <c r="Q19" s="43">
        <f>INDEX(Morning!$A$3:$Z$34,MATCH($Q$1,Morning!$A$3:$A$34,0),22)</f>
        <v>5</v>
      </c>
      <c r="R19" s="43">
        <f>INDEX(Morning!$A$3:$Z$34,MATCH($R$1,Morning!$A$3:$A$34,0),22)</f>
        <v>7</v>
      </c>
      <c r="S19" s="43">
        <f>INDEX(Morning!$A$3:$Z$34,MATCH($S$1,Morning!$A$3:$A$34,0),22)</f>
        <v>5</v>
      </c>
      <c r="T19" s="43">
        <f>INDEX(Morning!$A$3:$Z$34,MATCH($T$1,Morning!$A$3:$A$34,0),22)</f>
        <v>6</v>
      </c>
      <c r="U19" s="43">
        <f>INDEX(Morning!$A$3:$Z$34,MATCH($U$1,Morning!$A$3:$A$34,0),22)</f>
        <v>4</v>
      </c>
      <c r="V19" s="1"/>
      <c r="W19" s="1"/>
      <c r="X19" s="1"/>
      <c r="Y19" s="39">
        <f>IF(C19=MIN($D$19:$U$19),1,0)</f>
        <v>1</v>
      </c>
      <c r="Z19" s="146">
        <f t="shared" si="1"/>
        <v>4</v>
      </c>
      <c r="AA19" s="146">
        <f t="shared" si="2"/>
        <v>2</v>
      </c>
    </row>
    <row r="20" spans="1:27" ht="15.75" customHeight="1" x14ac:dyDescent="0.2">
      <c r="A20" s="33">
        <v>18</v>
      </c>
      <c r="B20" s="85">
        <v>4</v>
      </c>
      <c r="C20" s="42">
        <f t="shared" si="0"/>
        <v>4</v>
      </c>
      <c r="D20" s="43">
        <f>INDEX(Morning!$A$3:$Z$34,MATCH($D$1,Morning!$A$3:$A$34,0),23)</f>
        <v>7</v>
      </c>
      <c r="E20" s="43">
        <f>INDEX(Morning!$A$3:$Z$34,MATCH($E$1,Morning!$A$3:$A$34,0),23)</f>
        <v>5</v>
      </c>
      <c r="F20" s="43">
        <f>INDEX(Morning!$A$3:$Z$34,MATCH($F$1,Morning!$A$3:$A$34,0),23)</f>
        <v>4</v>
      </c>
      <c r="G20" s="43">
        <f>INDEX(Morning!$A$3:$Z$34,MATCH($G$1,Morning!$A$3:$A$34,0),23)</f>
        <v>5</v>
      </c>
      <c r="H20" s="43">
        <f>INDEX(Morning!$A$3:$Z$34,MATCH($H$1,Morning!$A$3:$A$34,0),23)</f>
        <v>5</v>
      </c>
      <c r="I20" s="43">
        <f>INDEX(Morning!$A$3:$Z$34,MATCH($I$1,Morning!$A$3:$A$34,0),23)</f>
        <v>5</v>
      </c>
      <c r="J20" s="43">
        <f>INDEX(Morning!$A$3:$Z$34,MATCH($J$1,Morning!$A$3:$A$34,0),23)</f>
        <v>5</v>
      </c>
      <c r="K20" s="43">
        <f>INDEX(Morning!$A$3:$Z$34,MATCH($K$1,Morning!$A$3:$A$34,0),23)</f>
        <v>5</v>
      </c>
      <c r="L20" s="43">
        <f>INDEX(Morning!$A$3:$Z$34,MATCH($L$1,Morning!$A$3:$A$34,0),23)</f>
        <v>5</v>
      </c>
      <c r="M20" s="43">
        <f>INDEX(Morning!$A$3:$Z$34,MATCH($M$1,Morning!$A$3:$A$34,0),23)</f>
        <v>6</v>
      </c>
      <c r="N20" s="43">
        <f>INDEX(Morning!$A$3:$Z$34,MATCH($N$1,Morning!$A$3:$A$34,0),23)</f>
        <v>5</v>
      </c>
      <c r="O20" s="43">
        <f>INDEX(Morning!$A$3:$Z$34,MATCH($O$1,Morning!$A$3:$A$34,0),23)</f>
        <v>6</v>
      </c>
      <c r="P20" s="43">
        <f>INDEX(Morning!$A$3:$Z$34,MATCH($P$1,Morning!$A$3:$A$34,0),23)</f>
        <v>5</v>
      </c>
      <c r="Q20" s="43">
        <f>INDEX(Morning!$A$3:$Z$34,MATCH($Q$1,Morning!$A$3:$A$34,0),23)</f>
        <v>5</v>
      </c>
      <c r="R20" s="43">
        <f>INDEX(Morning!$A$3:$Z$34,MATCH($R$1,Morning!$A$3:$A$34,0),23)</f>
        <v>7</v>
      </c>
      <c r="S20" s="43">
        <f>INDEX(Morning!$A$3:$Z$34,MATCH($S$1,Morning!$A$3:$A$34,0),23)</f>
        <v>7</v>
      </c>
      <c r="T20" s="43">
        <f>INDEX(Morning!$A$3:$Z$34,MATCH($T$1,Morning!$A$3:$A$34,0),23)</f>
        <v>5</v>
      </c>
      <c r="U20" s="43">
        <f>INDEX(Morning!$A$3:$Z$34,MATCH($U$1,Morning!$A$3:$A$34,0),23)</f>
        <v>7</v>
      </c>
      <c r="V20" s="1"/>
      <c r="W20" s="1"/>
      <c r="X20" s="1"/>
      <c r="Y20" s="39">
        <f>IF(C20=MIN($D$20:$U$20),1,0)</f>
        <v>1</v>
      </c>
      <c r="Z20" s="146">
        <f t="shared" si="1"/>
        <v>4</v>
      </c>
      <c r="AA20" s="146">
        <f t="shared" si="2"/>
        <v>1</v>
      </c>
    </row>
    <row r="21" spans="1:27" ht="21" customHeight="1" x14ac:dyDescent="0.25">
      <c r="A21" s="32"/>
      <c r="B21" s="32"/>
      <c r="C21" s="3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AA21" s="146">
        <f>SUMIF(AA3:AA20,1)</f>
        <v>7</v>
      </c>
    </row>
    <row r="22" spans="1:27" ht="15.75" customHeight="1" x14ac:dyDescent="0.2">
      <c r="A22" s="247" t="s">
        <v>107</v>
      </c>
      <c r="B22" s="248"/>
      <c r="C22" s="249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S22" s="154"/>
      <c r="U22" s="154"/>
      <c r="V22" s="154"/>
      <c r="W22" s="154"/>
      <c r="X22" s="154"/>
      <c r="Y22" s="154"/>
    </row>
  </sheetData>
  <mergeCells count="21">
    <mergeCell ref="U1:U2"/>
    <mergeCell ref="Q1:Q2"/>
    <mergeCell ref="S1:S2"/>
    <mergeCell ref="A22:C22"/>
    <mergeCell ref="N1:N2"/>
    <mergeCell ref="O1:O2"/>
    <mergeCell ref="P1:P2"/>
    <mergeCell ref="H1:H2"/>
    <mergeCell ref="I1:I2"/>
    <mergeCell ref="J1:J2"/>
    <mergeCell ref="K1:K2"/>
    <mergeCell ref="L1:L2"/>
    <mergeCell ref="M1:M2"/>
    <mergeCell ref="B1:B2"/>
    <mergeCell ref="C1:C2"/>
    <mergeCell ref="D1:D2"/>
    <mergeCell ref="E1:E2"/>
    <mergeCell ref="F1:F2"/>
    <mergeCell ref="G1:G2"/>
    <mergeCell ref="T1:T2"/>
    <mergeCell ref="R1:R2"/>
  </mergeCells>
  <conditionalFormatting sqref="S1:U1 D1:P1">
    <cfRule type="cellIs" dxfId="102" priority="8" operator="equal">
      <formula>"Mike C"</formula>
    </cfRule>
  </conditionalFormatting>
  <conditionalFormatting sqref="U2 D2:P2 D1:U1">
    <cfRule type="cellIs" dxfId="101" priority="1" operator="equal">
      <formula>"Ron W"</formula>
    </cfRule>
    <cfRule type="cellIs" dxfId="100" priority="2" operator="equal">
      <formula>"Ed"</formula>
    </cfRule>
    <cfRule type="cellIs" dxfId="99" priority="3" operator="equal">
      <formula>"Herb"</formula>
    </cfRule>
    <cfRule type="cellIs" dxfId="98" priority="4" operator="equal">
      <formula>"Pat B"</formula>
    </cfRule>
    <cfRule type="cellIs" dxfId="97" priority="5" operator="equal">
      <formula>"Bob"</formula>
    </cfRule>
    <cfRule type="cellIs" dxfId="96" priority="6" operator="equal">
      <formula>"Steve"</formula>
    </cfRule>
    <cfRule type="cellIs" dxfId="95" priority="7" operator="equal">
      <formula>"Bill"</formula>
    </cfRule>
  </conditionalFormatting>
  <conditionalFormatting sqref="D3:U3">
    <cfRule type="duplicateValues" dxfId="94" priority="285"/>
    <cfRule type="expression" dxfId="93" priority="286">
      <formula>D3=$C$3</formula>
    </cfRule>
  </conditionalFormatting>
  <conditionalFormatting sqref="D4:U4">
    <cfRule type="duplicateValues" dxfId="92" priority="289"/>
    <cfRule type="expression" dxfId="91" priority="290">
      <formula>D4=$C$4</formula>
    </cfRule>
  </conditionalFormatting>
  <conditionalFormatting sqref="D5:U5">
    <cfRule type="duplicateValues" dxfId="90" priority="293"/>
    <cfRule type="expression" dxfId="89" priority="294">
      <formula>D5=$C$5</formula>
    </cfRule>
  </conditionalFormatting>
  <conditionalFormatting sqref="D6:U6">
    <cfRule type="duplicateValues" dxfId="88" priority="297"/>
    <cfRule type="expression" dxfId="87" priority="298">
      <formula>D6=$C$6</formula>
    </cfRule>
  </conditionalFormatting>
  <conditionalFormatting sqref="D7:U7">
    <cfRule type="duplicateValues" dxfId="86" priority="301"/>
    <cfRule type="expression" dxfId="85" priority="302">
      <formula>D7=$C$7</formula>
    </cfRule>
  </conditionalFormatting>
  <conditionalFormatting sqref="D8:U8">
    <cfRule type="duplicateValues" dxfId="84" priority="305"/>
    <cfRule type="expression" dxfId="83" priority="306">
      <formula>D8=$C$8</formula>
    </cfRule>
  </conditionalFormatting>
  <conditionalFormatting sqref="D9:U9">
    <cfRule type="duplicateValues" dxfId="82" priority="309"/>
    <cfRule type="expression" dxfId="81" priority="310">
      <formula>D9=$C$9</formula>
    </cfRule>
  </conditionalFormatting>
  <conditionalFormatting sqref="D10:U10">
    <cfRule type="duplicateValues" dxfId="80" priority="313"/>
    <cfRule type="expression" dxfId="79" priority="314">
      <formula>D10=$C$10</formula>
    </cfRule>
  </conditionalFormatting>
  <conditionalFormatting sqref="D11:U11">
    <cfRule type="duplicateValues" dxfId="78" priority="317"/>
    <cfRule type="expression" dxfId="77" priority="318">
      <formula>D11=$C$11</formula>
    </cfRule>
  </conditionalFormatting>
  <conditionalFormatting sqref="D12:U12">
    <cfRule type="duplicateValues" dxfId="76" priority="321"/>
    <cfRule type="expression" dxfId="75" priority="322">
      <formula>D12=$C$12</formula>
    </cfRule>
  </conditionalFormatting>
  <conditionalFormatting sqref="D13:U13">
    <cfRule type="duplicateValues" dxfId="74" priority="325"/>
    <cfRule type="expression" dxfId="73" priority="326">
      <formula>D13=$C$13</formula>
    </cfRule>
  </conditionalFormatting>
  <conditionalFormatting sqref="D14:U14">
    <cfRule type="duplicateValues" dxfId="72" priority="329"/>
    <cfRule type="expression" dxfId="71" priority="330">
      <formula>D14=$C$14</formula>
    </cfRule>
  </conditionalFormatting>
  <conditionalFormatting sqref="D15:U15">
    <cfRule type="duplicateValues" dxfId="70" priority="333"/>
    <cfRule type="expression" dxfId="69" priority="334">
      <formula>D15=$C$15</formula>
    </cfRule>
  </conditionalFormatting>
  <conditionalFormatting sqref="D16:U16">
    <cfRule type="duplicateValues" dxfId="68" priority="337"/>
    <cfRule type="expression" dxfId="67" priority="338">
      <formula>D16=$C$16</formula>
    </cfRule>
  </conditionalFormatting>
  <conditionalFormatting sqref="D17:U17">
    <cfRule type="duplicateValues" dxfId="66" priority="341"/>
    <cfRule type="expression" dxfId="65" priority="342">
      <formula>D17=$C$17</formula>
    </cfRule>
  </conditionalFormatting>
  <conditionalFormatting sqref="D18:U18">
    <cfRule type="duplicateValues" dxfId="64" priority="345"/>
    <cfRule type="expression" dxfId="63" priority="346">
      <formula>D18=$C$18</formula>
    </cfRule>
  </conditionalFormatting>
  <conditionalFormatting sqref="D19:U19">
    <cfRule type="duplicateValues" dxfId="62" priority="349"/>
    <cfRule type="expression" dxfId="61" priority="350">
      <formula>D19=$C$19</formula>
    </cfRule>
  </conditionalFormatting>
  <conditionalFormatting sqref="D20:U20">
    <cfRule type="duplicateValues" dxfId="60" priority="353"/>
    <cfRule type="expression" dxfId="59" priority="354">
      <formula>D20=$C$20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4"/>
  <sheetViews>
    <sheetView zoomScale="120" zoomScaleNormal="120" workbookViewId="0">
      <pane ySplit="2" topLeftCell="A10" activePane="bottomLeft" state="frozen"/>
      <selection activeCell="X35" sqref="X35"/>
      <selection pane="bottomLeft" activeCell="Z24" sqref="Z24"/>
    </sheetView>
  </sheetViews>
  <sheetFormatPr defaultColWidth="17.28515625" defaultRowHeight="15.75" customHeight="1" x14ac:dyDescent="0.2"/>
  <cols>
    <col min="1" max="1" width="7.85546875" customWidth="1"/>
    <col min="2" max="3" width="4.42578125" customWidth="1"/>
    <col min="4" max="4" width="6.140625" customWidth="1"/>
    <col min="5" max="13" width="4.7109375" customWidth="1"/>
    <col min="14" max="14" width="5.7109375" customWidth="1"/>
    <col min="15" max="23" width="4.7109375" customWidth="1"/>
    <col min="24" max="24" width="5.7109375" customWidth="1"/>
    <col min="25" max="25" width="5.85546875" customWidth="1"/>
    <col min="26" max="26" width="5.140625" customWidth="1"/>
    <col min="27" max="27" width="14.7109375" customWidth="1"/>
    <col min="28" max="28" width="9.140625" customWidth="1"/>
    <col min="29" max="29" width="14.28515625" customWidth="1"/>
  </cols>
  <sheetData>
    <row r="1" spans="1:32" ht="21" customHeight="1" x14ac:dyDescent="0.2">
      <c r="A1" s="22"/>
      <c r="B1" s="23" t="s">
        <v>64</v>
      </c>
      <c r="C1" s="24" t="s">
        <v>65</v>
      </c>
      <c r="D1" s="24" t="s">
        <v>66</v>
      </c>
      <c r="E1" s="24">
        <v>1</v>
      </c>
      <c r="F1" s="24">
        <v>2</v>
      </c>
      <c r="G1" s="24">
        <v>3</v>
      </c>
      <c r="H1" s="24">
        <v>4</v>
      </c>
      <c r="I1" s="24">
        <v>5</v>
      </c>
      <c r="J1" s="24">
        <v>6</v>
      </c>
      <c r="K1" s="24">
        <v>7</v>
      </c>
      <c r="L1" s="24">
        <v>8</v>
      </c>
      <c r="M1" s="24">
        <v>9</v>
      </c>
      <c r="N1" s="24" t="s">
        <v>67</v>
      </c>
      <c r="O1" s="24">
        <v>10</v>
      </c>
      <c r="P1" s="24">
        <v>11</v>
      </c>
      <c r="Q1" s="24">
        <v>12</v>
      </c>
      <c r="R1" s="24">
        <v>13</v>
      </c>
      <c r="S1" s="24">
        <v>14</v>
      </c>
      <c r="T1" s="24">
        <v>15</v>
      </c>
      <c r="U1" s="24">
        <v>16</v>
      </c>
      <c r="V1" s="24">
        <v>17</v>
      </c>
      <c r="W1" s="24">
        <v>18</v>
      </c>
      <c r="X1" s="24" t="s">
        <v>68</v>
      </c>
      <c r="Y1" s="24" t="s">
        <v>69</v>
      </c>
      <c r="Z1" s="24" t="s">
        <v>70</v>
      </c>
      <c r="AA1" s="60" t="s">
        <v>47</v>
      </c>
      <c r="AB1" s="71" t="s">
        <v>47</v>
      </c>
      <c r="AC1" s="25"/>
    </row>
    <row r="2" spans="1:32" ht="21" customHeight="1" x14ac:dyDescent="0.2">
      <c r="A2" s="114"/>
      <c r="B2" s="115"/>
      <c r="C2" s="116">
        <v>120</v>
      </c>
      <c r="D2" s="116">
        <v>116</v>
      </c>
      <c r="E2" s="159">
        <v>4</v>
      </c>
      <c r="F2" s="159">
        <v>4</v>
      </c>
      <c r="G2" s="159">
        <v>4</v>
      </c>
      <c r="H2" s="159">
        <v>3</v>
      </c>
      <c r="I2" s="159">
        <v>4</v>
      </c>
      <c r="J2" s="159">
        <v>5</v>
      </c>
      <c r="K2" s="159">
        <v>3</v>
      </c>
      <c r="L2" s="159">
        <v>4</v>
      </c>
      <c r="M2" s="159">
        <v>4</v>
      </c>
      <c r="N2" s="118">
        <f t="shared" ref="N2" si="0">SUM(E2:M2)</f>
        <v>35</v>
      </c>
      <c r="O2" s="159">
        <v>3</v>
      </c>
      <c r="P2" s="159">
        <v>5</v>
      </c>
      <c r="Q2" s="159">
        <v>4</v>
      </c>
      <c r="R2" s="159">
        <v>4</v>
      </c>
      <c r="S2" s="159">
        <v>4</v>
      </c>
      <c r="T2" s="159">
        <v>5</v>
      </c>
      <c r="U2" s="159">
        <v>3</v>
      </c>
      <c r="V2" s="159">
        <v>4</v>
      </c>
      <c r="W2" s="159">
        <v>4</v>
      </c>
      <c r="X2" s="117">
        <f t="shared" ref="X2:X4" si="1">SUM(O2:W2)</f>
        <v>36</v>
      </c>
      <c r="Y2" s="119">
        <f>MIN(Y3:Y22)</f>
        <v>86</v>
      </c>
      <c r="Z2" s="119">
        <f>MIN(Z3:Z22)</f>
        <v>72</v>
      </c>
      <c r="AA2" s="160">
        <v>69.400000000000006</v>
      </c>
      <c r="AB2" s="160">
        <v>67.900000000000006</v>
      </c>
      <c r="AC2" s="25"/>
    </row>
    <row r="3" spans="1:32" ht="21" customHeight="1" x14ac:dyDescent="0.2">
      <c r="A3" s="120" t="str">
        <f>'2016 Pairings'!B16</f>
        <v>Bob</v>
      </c>
      <c r="B3" s="107">
        <f>INDEX('2016 Pairings'!$U$3:$U$23,MATCH(A3,'2016 Pairings'!$T$3:$T$23,0),1)</f>
        <v>23</v>
      </c>
      <c r="C3" s="108">
        <f>INDEX('2016 Pairings'!$V$3:$V$23,MATCH(A3,'2016 Pairings'!$T$3:$T$23,0),1)</f>
        <v>24</v>
      </c>
      <c r="D3" s="108">
        <f>INDEX('2016 Pairings'!$W$3:$W$23,MATCH(A3,'2016 Pairings'!$T$3:$T$23,0),1)</f>
        <v>22</v>
      </c>
      <c r="E3" s="177">
        <v>7</v>
      </c>
      <c r="F3" s="177">
        <v>3</v>
      </c>
      <c r="G3" s="177">
        <v>7</v>
      </c>
      <c r="H3" s="177">
        <v>5</v>
      </c>
      <c r="I3" s="177">
        <v>4</v>
      </c>
      <c r="J3" s="177">
        <v>6</v>
      </c>
      <c r="K3" s="177">
        <v>2</v>
      </c>
      <c r="L3" s="177">
        <v>5</v>
      </c>
      <c r="M3" s="177">
        <v>7</v>
      </c>
      <c r="N3" s="121">
        <f t="shared" ref="N3:N4" si="2">SUM(E3:M3)</f>
        <v>46</v>
      </c>
      <c r="O3" s="177">
        <v>3</v>
      </c>
      <c r="P3" s="177">
        <v>7</v>
      </c>
      <c r="Q3" s="177">
        <v>5</v>
      </c>
      <c r="R3" s="177">
        <v>5</v>
      </c>
      <c r="S3" s="177">
        <v>5</v>
      </c>
      <c r="T3" s="177">
        <v>9</v>
      </c>
      <c r="U3" s="177">
        <v>4</v>
      </c>
      <c r="V3" s="177">
        <v>6</v>
      </c>
      <c r="W3" s="177">
        <v>5</v>
      </c>
      <c r="X3" s="122">
        <f t="shared" si="1"/>
        <v>49</v>
      </c>
      <c r="Y3" s="123">
        <f t="shared" ref="Y3:Y22" si="3">SUM(N3,X3)</f>
        <v>95</v>
      </c>
      <c r="Z3" s="111">
        <f>SUM(Y3-D3)</f>
        <v>73</v>
      </c>
      <c r="AA3" s="25"/>
      <c r="AB3" s="25"/>
      <c r="AC3" s="25"/>
    </row>
    <row r="4" spans="1:32" ht="21" customHeight="1" x14ac:dyDescent="0.25">
      <c r="A4" s="120" t="str">
        <f>'2016 Pairings'!E16</f>
        <v>Mike G</v>
      </c>
      <c r="B4" s="107">
        <f>INDEX('2016 Pairings'!$U$3:$U$23,MATCH(A4,'2016 Pairings'!$T$3:$T$23,0),1)</f>
        <v>14</v>
      </c>
      <c r="C4" s="108">
        <f>INDEX('2016 Pairings'!$V$3:$V$23,MATCH(A4,'2016 Pairings'!$T$3:$T$23,0),1)</f>
        <v>15</v>
      </c>
      <c r="D4" s="108">
        <f>INDEX('2016 Pairings'!$W$3:$W$23,MATCH(A4,'2016 Pairings'!$T$3:$T$23,0),1)</f>
        <v>12</v>
      </c>
      <c r="E4" s="175">
        <v>6</v>
      </c>
      <c r="F4" s="175">
        <v>4</v>
      </c>
      <c r="G4" s="175">
        <v>5</v>
      </c>
      <c r="H4" s="175">
        <v>4</v>
      </c>
      <c r="I4" s="175">
        <v>4</v>
      </c>
      <c r="J4" s="175">
        <v>5</v>
      </c>
      <c r="K4" s="175">
        <v>4</v>
      </c>
      <c r="L4" s="175">
        <v>3</v>
      </c>
      <c r="M4" s="175">
        <v>5</v>
      </c>
      <c r="N4" s="121">
        <f t="shared" si="2"/>
        <v>40</v>
      </c>
      <c r="O4" s="175">
        <v>3</v>
      </c>
      <c r="P4" s="175">
        <v>7</v>
      </c>
      <c r="Q4" s="175">
        <v>6</v>
      </c>
      <c r="R4" s="175">
        <v>6</v>
      </c>
      <c r="S4" s="175">
        <v>7</v>
      </c>
      <c r="T4" s="175">
        <v>8</v>
      </c>
      <c r="U4" s="175">
        <v>5</v>
      </c>
      <c r="V4" s="175">
        <v>6</v>
      </c>
      <c r="W4" s="175">
        <v>6</v>
      </c>
      <c r="X4" s="122">
        <f t="shared" si="1"/>
        <v>54</v>
      </c>
      <c r="Y4" s="123">
        <f t="shared" si="3"/>
        <v>94</v>
      </c>
      <c r="Z4" s="111">
        <f>SUM(Y4-C4)</f>
        <v>79</v>
      </c>
      <c r="AA4" s="113" t="s">
        <v>71</v>
      </c>
      <c r="AB4" s="207">
        <f>COUNTA(A3:A22)</f>
        <v>20</v>
      </c>
      <c r="AC4" s="32"/>
      <c r="AE4" s="82">
        <f>MIN(Z3:Z22)</f>
        <v>72</v>
      </c>
      <c r="AF4">
        <f>COUNTIF(Z3:Z22,AE4)</f>
        <v>2</v>
      </c>
    </row>
    <row r="5" spans="1:32" ht="21" customHeight="1" x14ac:dyDescent="0.25">
      <c r="A5" s="120" t="str">
        <f>'2016 Pairings'!H16</f>
        <v>Roman</v>
      </c>
      <c r="B5" s="107">
        <f>INDEX('2016 Pairings'!$U$3:$U$23,MATCH(A5,'2016 Pairings'!$T$3:$T$23,0),1)</f>
        <v>19</v>
      </c>
      <c r="C5" s="108">
        <f>INDEX('2016 Pairings'!$V$3:$V$23,MATCH(A5,'2016 Pairings'!$T$3:$T$23,0),1)</f>
        <v>20</v>
      </c>
      <c r="D5" s="108">
        <f>INDEX('2016 Pairings'!$W$3:$W$23,MATCH(A5,'2016 Pairings'!$T$3:$T$23,0),1)</f>
        <v>18</v>
      </c>
      <c r="E5" s="175">
        <v>5</v>
      </c>
      <c r="F5" s="175">
        <v>7</v>
      </c>
      <c r="G5" s="175">
        <v>4</v>
      </c>
      <c r="H5" s="175">
        <v>5</v>
      </c>
      <c r="I5" s="175">
        <v>6</v>
      </c>
      <c r="J5" s="175">
        <v>7</v>
      </c>
      <c r="K5" s="175">
        <v>5</v>
      </c>
      <c r="L5" s="175">
        <v>6</v>
      </c>
      <c r="M5" s="175">
        <v>6</v>
      </c>
      <c r="N5" s="121">
        <f>SUM(E5:M5)</f>
        <v>51</v>
      </c>
      <c r="O5" s="175">
        <v>3</v>
      </c>
      <c r="P5" s="175">
        <v>8</v>
      </c>
      <c r="Q5" s="175">
        <v>5</v>
      </c>
      <c r="R5" s="175">
        <v>6</v>
      </c>
      <c r="S5" s="175">
        <v>6</v>
      </c>
      <c r="T5" s="175">
        <v>8</v>
      </c>
      <c r="U5" s="175">
        <v>4</v>
      </c>
      <c r="V5" s="175">
        <v>5</v>
      </c>
      <c r="W5" s="175">
        <v>5</v>
      </c>
      <c r="X5" s="122">
        <f>SUM(O5:W5)</f>
        <v>50</v>
      </c>
      <c r="Y5" s="123">
        <f t="shared" si="3"/>
        <v>101</v>
      </c>
      <c r="Z5" s="111">
        <f>SUM(Y5-C5)</f>
        <v>81</v>
      </c>
      <c r="AA5" s="205"/>
      <c r="AB5" s="208">
        <f>AB4*1</f>
        <v>20</v>
      </c>
      <c r="AC5" s="32"/>
    </row>
    <row r="6" spans="1:32" ht="21" customHeight="1" thickBot="1" x14ac:dyDescent="0.25">
      <c r="A6" s="133" t="str">
        <f>'2016 Pairings'!K16</f>
        <v xml:space="preserve"> </v>
      </c>
      <c r="B6" s="90" t="s">
        <v>108</v>
      </c>
      <c r="C6" s="91"/>
      <c r="D6" s="91"/>
      <c r="E6" s="176"/>
      <c r="F6" s="176"/>
      <c r="G6" s="176"/>
      <c r="H6" s="176"/>
      <c r="I6" s="176"/>
      <c r="J6" s="176"/>
      <c r="K6" s="176"/>
      <c r="L6" s="176"/>
      <c r="M6" s="176"/>
      <c r="N6" s="134">
        <f>SUM(E6:M6)</f>
        <v>0</v>
      </c>
      <c r="O6" s="176"/>
      <c r="P6" s="176"/>
      <c r="Q6" s="176"/>
      <c r="R6" s="176"/>
      <c r="S6" s="176"/>
      <c r="T6" s="176"/>
      <c r="U6" s="176"/>
      <c r="V6" s="176"/>
      <c r="W6" s="176"/>
      <c r="X6" s="122">
        <f>SUM(O6:W6)</f>
        <v>0</v>
      </c>
      <c r="Y6" s="123" t="s">
        <v>108</v>
      </c>
      <c r="Z6" s="111" t="s">
        <v>108</v>
      </c>
      <c r="AA6" s="212" t="s">
        <v>119</v>
      </c>
      <c r="AB6" s="213">
        <f>AE4</f>
        <v>72</v>
      </c>
      <c r="AC6" s="75"/>
    </row>
    <row r="7" spans="1:32" ht="21" customHeight="1" x14ac:dyDescent="0.2">
      <c r="A7" s="127" t="str">
        <f>'2016 Pairings'!B17</f>
        <v>Joe P</v>
      </c>
      <c r="B7" s="151">
        <f>INDEX('2016 Pairings'!$U$3:$U$23,MATCH(A7,'2016 Pairings'!$T$3:$T$23,0),1)</f>
        <v>10</v>
      </c>
      <c r="C7" s="152">
        <f>INDEX('2016 Pairings'!$V$3:$V$23,MATCH(A7,'2016 Pairings'!$T$3:$T$23,0),1)</f>
        <v>11</v>
      </c>
      <c r="D7" s="152">
        <f>INDEX('2016 Pairings'!$W$3:$W$23,MATCH(A7,'2016 Pairings'!$T$3:$T$23,0),1)</f>
        <v>8</v>
      </c>
      <c r="E7" s="177">
        <v>5</v>
      </c>
      <c r="F7" s="177">
        <v>6</v>
      </c>
      <c r="G7" s="177">
        <v>5</v>
      </c>
      <c r="H7" s="177">
        <v>4</v>
      </c>
      <c r="I7" s="177">
        <v>5</v>
      </c>
      <c r="J7" s="177">
        <v>4</v>
      </c>
      <c r="K7" s="177">
        <v>4</v>
      </c>
      <c r="L7" s="177">
        <v>5</v>
      </c>
      <c r="M7" s="177">
        <v>6</v>
      </c>
      <c r="N7" s="137">
        <f t="shared" ref="N7:N22" si="4">SUM(E7:M7)</f>
        <v>44</v>
      </c>
      <c r="O7" s="177">
        <v>4</v>
      </c>
      <c r="P7" s="177">
        <v>6</v>
      </c>
      <c r="Q7" s="177">
        <v>5</v>
      </c>
      <c r="R7" s="177">
        <v>4</v>
      </c>
      <c r="S7" s="177">
        <v>5</v>
      </c>
      <c r="T7" s="177">
        <v>7</v>
      </c>
      <c r="U7" s="177">
        <v>3</v>
      </c>
      <c r="V7" s="177">
        <v>5</v>
      </c>
      <c r="W7" s="177">
        <v>4</v>
      </c>
      <c r="X7" s="138">
        <f t="shared" ref="X7:X22" si="5">SUM(O7:W7)</f>
        <v>43</v>
      </c>
      <c r="Y7" s="139">
        <f t="shared" si="3"/>
        <v>87</v>
      </c>
      <c r="Z7" s="132">
        <f>SUM(Y7-C7)</f>
        <v>76</v>
      </c>
      <c r="AA7" s="206" t="s">
        <v>72</v>
      </c>
      <c r="AB7" s="209">
        <f>AF4</f>
        <v>2</v>
      </c>
      <c r="AC7" s="75"/>
    </row>
    <row r="8" spans="1:32" ht="21" customHeight="1" x14ac:dyDescent="0.2">
      <c r="A8" s="106" t="s">
        <v>18</v>
      </c>
      <c r="B8" s="107">
        <f>INDEX('2016 Pairings'!$U$3:$U$23,MATCH(A8,'2016 Pairings'!$T$3:$T$23,0),1)</f>
        <v>13.6</v>
      </c>
      <c r="C8" s="108">
        <f>INDEX('2016 Pairings'!$V$3:$V$23,MATCH(A8,'2016 Pairings'!$T$3:$T$23,0),1)</f>
        <v>14</v>
      </c>
      <c r="D8" s="108">
        <f>INDEX('2016 Pairings'!$W$3:$W$23,MATCH(A8,'2016 Pairings'!$T$3:$T$23,0),1)</f>
        <v>12</v>
      </c>
      <c r="E8" s="175">
        <v>5</v>
      </c>
      <c r="F8" s="175">
        <v>5</v>
      </c>
      <c r="G8" s="175">
        <v>6</v>
      </c>
      <c r="H8" s="175">
        <v>3</v>
      </c>
      <c r="I8" s="175">
        <v>3</v>
      </c>
      <c r="J8" s="175">
        <v>8</v>
      </c>
      <c r="K8" s="175">
        <v>4</v>
      </c>
      <c r="L8" s="175">
        <v>5</v>
      </c>
      <c r="M8" s="175">
        <v>5</v>
      </c>
      <c r="N8" s="109">
        <f t="shared" si="4"/>
        <v>44</v>
      </c>
      <c r="O8" s="175">
        <v>4</v>
      </c>
      <c r="P8" s="175">
        <v>6</v>
      </c>
      <c r="Q8" s="175">
        <v>4</v>
      </c>
      <c r="R8" s="175">
        <v>6</v>
      </c>
      <c r="S8" s="175">
        <v>8</v>
      </c>
      <c r="T8" s="175">
        <v>5</v>
      </c>
      <c r="U8" s="175">
        <v>4</v>
      </c>
      <c r="V8" s="175">
        <v>5</v>
      </c>
      <c r="W8" s="175">
        <v>5</v>
      </c>
      <c r="X8" s="86">
        <f t="shared" si="5"/>
        <v>47</v>
      </c>
      <c r="Y8" s="110">
        <f t="shared" si="3"/>
        <v>91</v>
      </c>
      <c r="Z8" s="111">
        <f>SUM(Y8-C8)</f>
        <v>77</v>
      </c>
      <c r="AA8" s="113" t="s">
        <v>73</v>
      </c>
      <c r="AB8" s="210">
        <f>SUM(AB5/AB7)</f>
        <v>10</v>
      </c>
      <c r="AC8" s="25"/>
    </row>
    <row r="9" spans="1:32" ht="21" customHeight="1" x14ac:dyDescent="0.2">
      <c r="A9" s="106" t="s">
        <v>19</v>
      </c>
      <c r="B9" s="107">
        <f>INDEX('2016 Pairings'!$U$3:$U$23,MATCH(A9,'2016 Pairings'!$T$3:$T$23,0),1)</f>
        <v>16.2</v>
      </c>
      <c r="C9" s="108">
        <f>INDEX('2016 Pairings'!$V$3:$V$23,MATCH(A9,'2016 Pairings'!$T$3:$T$23,0),1)</f>
        <v>17</v>
      </c>
      <c r="D9" s="108">
        <f>INDEX('2016 Pairings'!$W$3:$W$23,MATCH(A9,'2016 Pairings'!$T$3:$T$23,0),1)</f>
        <v>15</v>
      </c>
      <c r="E9" s="175">
        <v>8</v>
      </c>
      <c r="F9" s="175">
        <v>5</v>
      </c>
      <c r="G9" s="175">
        <v>5</v>
      </c>
      <c r="H9" s="175">
        <v>3</v>
      </c>
      <c r="I9" s="175">
        <v>5</v>
      </c>
      <c r="J9" s="175">
        <v>8</v>
      </c>
      <c r="K9" s="175">
        <v>3</v>
      </c>
      <c r="L9" s="175">
        <v>4</v>
      </c>
      <c r="M9" s="175">
        <v>5</v>
      </c>
      <c r="N9" s="109">
        <f t="shared" si="4"/>
        <v>46</v>
      </c>
      <c r="O9" s="175">
        <v>2</v>
      </c>
      <c r="P9" s="175">
        <v>8</v>
      </c>
      <c r="Q9" s="175">
        <v>6</v>
      </c>
      <c r="R9" s="175">
        <v>6</v>
      </c>
      <c r="S9" s="175">
        <v>6</v>
      </c>
      <c r="T9" s="175">
        <v>5</v>
      </c>
      <c r="U9" s="175">
        <v>3</v>
      </c>
      <c r="V9" s="175">
        <v>4</v>
      </c>
      <c r="W9" s="175">
        <v>4</v>
      </c>
      <c r="X9" s="86">
        <f t="shared" si="5"/>
        <v>44</v>
      </c>
      <c r="Y9" s="110">
        <f t="shared" si="3"/>
        <v>90</v>
      </c>
      <c r="Z9" s="111">
        <f>SUM(Y9-C9)</f>
        <v>73</v>
      </c>
      <c r="AA9" s="25"/>
      <c r="AB9" s="25"/>
      <c r="AC9" s="25"/>
    </row>
    <row r="10" spans="1:32" ht="21" customHeight="1" thickBot="1" x14ac:dyDescent="0.25">
      <c r="A10" s="89" t="s">
        <v>15</v>
      </c>
      <c r="B10" s="90">
        <f>INDEX('2016 Pairings'!$U$3:$U$23,MATCH(A10,'2016 Pairings'!$T$3:$T$23,0),1)</f>
        <v>18.2</v>
      </c>
      <c r="C10" s="91">
        <f>INDEX('2016 Pairings'!$V$3:$V$23,MATCH(A10,'2016 Pairings'!$T$3:$T$23,0),1)</f>
        <v>19</v>
      </c>
      <c r="D10" s="91">
        <f>INDEX('2016 Pairings'!$W$3:$W$23,MATCH(A10,'2016 Pairings'!$T$3:$T$23,0),1)</f>
        <v>17</v>
      </c>
      <c r="E10" s="176">
        <v>6</v>
      </c>
      <c r="F10" s="176">
        <v>5</v>
      </c>
      <c r="G10" s="176">
        <v>7</v>
      </c>
      <c r="H10" s="176">
        <v>3</v>
      </c>
      <c r="I10" s="176">
        <v>6</v>
      </c>
      <c r="J10" s="176">
        <v>8</v>
      </c>
      <c r="K10" s="176">
        <v>4</v>
      </c>
      <c r="L10" s="176">
        <v>5</v>
      </c>
      <c r="M10" s="176">
        <v>6</v>
      </c>
      <c r="N10" s="93">
        <f t="shared" si="4"/>
        <v>50</v>
      </c>
      <c r="O10" s="176">
        <v>3</v>
      </c>
      <c r="P10" s="176">
        <v>7</v>
      </c>
      <c r="Q10" s="176">
        <v>4</v>
      </c>
      <c r="R10" s="176">
        <v>6</v>
      </c>
      <c r="S10" s="176">
        <v>7</v>
      </c>
      <c r="T10" s="176">
        <v>8</v>
      </c>
      <c r="U10" s="176">
        <v>4</v>
      </c>
      <c r="V10" s="176">
        <v>5</v>
      </c>
      <c r="W10" s="176">
        <v>5</v>
      </c>
      <c r="X10" s="94">
        <f t="shared" si="5"/>
        <v>49</v>
      </c>
      <c r="Y10" s="95">
        <f t="shared" si="3"/>
        <v>99</v>
      </c>
      <c r="Z10" s="96">
        <f t="shared" ref="Z10" si="6">SUM(Y10-D10)</f>
        <v>82</v>
      </c>
      <c r="AA10" s="25"/>
      <c r="AB10" s="25"/>
      <c r="AC10" s="25"/>
    </row>
    <row r="11" spans="1:32" ht="21" customHeight="1" x14ac:dyDescent="0.2">
      <c r="A11" s="127" t="s">
        <v>109</v>
      </c>
      <c r="B11" s="151">
        <f>INDEX('2016 Pairings'!$U$3:$U$23,MATCH(A11,'2016 Pairings'!$T$3:$T$23,0),1)</f>
        <v>13.1</v>
      </c>
      <c r="C11" s="152">
        <f>INDEX('2016 Pairings'!$V$3:$V$23,MATCH(A11,'2016 Pairings'!$T$3:$T$23,0),1)</f>
        <v>14</v>
      </c>
      <c r="D11" s="152">
        <f>INDEX('2016 Pairings'!$W$3:$W$23,MATCH(A11,'2016 Pairings'!$T$3:$T$23,0),1)</f>
        <v>11</v>
      </c>
      <c r="E11" s="177">
        <v>5</v>
      </c>
      <c r="F11" s="177">
        <v>7</v>
      </c>
      <c r="G11" s="177">
        <v>7</v>
      </c>
      <c r="H11" s="177">
        <v>3</v>
      </c>
      <c r="I11" s="177">
        <v>6</v>
      </c>
      <c r="J11" s="177">
        <v>7</v>
      </c>
      <c r="K11" s="177">
        <v>5</v>
      </c>
      <c r="L11" s="177">
        <v>5</v>
      </c>
      <c r="M11" s="177">
        <v>6</v>
      </c>
      <c r="N11" s="129">
        <f t="shared" si="4"/>
        <v>51</v>
      </c>
      <c r="O11" s="177">
        <v>3</v>
      </c>
      <c r="P11" s="177">
        <v>5</v>
      </c>
      <c r="Q11" s="177">
        <v>6</v>
      </c>
      <c r="R11" s="177">
        <v>7</v>
      </c>
      <c r="S11" s="177">
        <v>6</v>
      </c>
      <c r="T11" s="177">
        <v>5</v>
      </c>
      <c r="U11" s="177">
        <v>4</v>
      </c>
      <c r="V11" s="177">
        <v>5</v>
      </c>
      <c r="W11" s="177">
        <v>5</v>
      </c>
      <c r="X11" s="130">
        <f t="shared" si="5"/>
        <v>46</v>
      </c>
      <c r="Y11" s="131">
        <f t="shared" si="3"/>
        <v>97</v>
      </c>
      <c r="Z11" s="132">
        <f>SUM(Y11-C11)</f>
        <v>83</v>
      </c>
      <c r="AA11" s="25"/>
      <c r="AB11" s="25"/>
      <c r="AC11" s="25"/>
    </row>
    <row r="12" spans="1:32" ht="21" customHeight="1" x14ac:dyDescent="0.2">
      <c r="A12" s="106" t="s">
        <v>120</v>
      </c>
      <c r="B12" s="107">
        <f>INDEX('2016 Pairings'!$U$3:$U$23,MATCH(A12,'2016 Pairings'!$T$3:$T$23,0),1)</f>
        <v>22.3</v>
      </c>
      <c r="C12" s="108">
        <f>INDEX('2016 Pairings'!$V$3:$V$23,MATCH(A12,'2016 Pairings'!$T$3:$T$23,0),1)</f>
        <v>24</v>
      </c>
      <c r="D12" s="108">
        <f>INDEX('2016 Pairings'!$W$3:$W$23,MATCH(A12,'2016 Pairings'!$T$3:$T$23,0),1)</f>
        <v>21</v>
      </c>
      <c r="E12" s="175">
        <v>6</v>
      </c>
      <c r="F12" s="175">
        <v>4</v>
      </c>
      <c r="G12" s="175">
        <v>5</v>
      </c>
      <c r="H12" s="175">
        <v>3</v>
      </c>
      <c r="I12" s="175">
        <v>5</v>
      </c>
      <c r="J12" s="175">
        <v>8</v>
      </c>
      <c r="K12" s="175">
        <v>7</v>
      </c>
      <c r="L12" s="175">
        <v>6</v>
      </c>
      <c r="M12" s="175">
        <v>5</v>
      </c>
      <c r="N12" s="121">
        <f t="shared" si="4"/>
        <v>49</v>
      </c>
      <c r="O12" s="175">
        <v>5</v>
      </c>
      <c r="P12" s="175">
        <v>11</v>
      </c>
      <c r="Q12" s="175">
        <v>4</v>
      </c>
      <c r="R12" s="175">
        <v>5</v>
      </c>
      <c r="S12" s="175">
        <v>7</v>
      </c>
      <c r="T12" s="175">
        <v>8</v>
      </c>
      <c r="U12" s="175">
        <v>8</v>
      </c>
      <c r="V12" s="175">
        <v>7</v>
      </c>
      <c r="W12" s="175">
        <v>5</v>
      </c>
      <c r="X12" s="122">
        <f t="shared" si="5"/>
        <v>60</v>
      </c>
      <c r="Y12" s="123">
        <f t="shared" si="3"/>
        <v>109</v>
      </c>
      <c r="Z12" s="111">
        <f t="shared" ref="Z12" si="7">SUM(Y12-C12)</f>
        <v>85</v>
      </c>
      <c r="AA12" s="25"/>
      <c r="AB12" s="25"/>
      <c r="AC12" s="25"/>
    </row>
    <row r="13" spans="1:32" ht="21" customHeight="1" x14ac:dyDescent="0.2">
      <c r="A13" s="106" t="s">
        <v>13</v>
      </c>
      <c r="B13" s="107">
        <f>INDEX('2016 Pairings'!$U$3:$U$23,MATCH(A13,'2016 Pairings'!$T$3:$T$23,0),1)</f>
        <v>13.5</v>
      </c>
      <c r="C13" s="108">
        <f>INDEX('2016 Pairings'!$V$3:$V$23,MATCH(A13,'2016 Pairings'!$T$3:$T$23,0),1)</f>
        <v>14</v>
      </c>
      <c r="D13" s="108">
        <f>INDEX('2016 Pairings'!$W$3:$W$23,MATCH(A13,'2016 Pairings'!$T$3:$T$23,0),1)</f>
        <v>12</v>
      </c>
      <c r="E13" s="175">
        <v>5</v>
      </c>
      <c r="F13" s="175">
        <v>6</v>
      </c>
      <c r="G13" s="175">
        <v>5</v>
      </c>
      <c r="H13" s="175">
        <v>5</v>
      </c>
      <c r="I13" s="175">
        <v>5</v>
      </c>
      <c r="J13" s="175">
        <v>7</v>
      </c>
      <c r="K13" s="175">
        <v>3</v>
      </c>
      <c r="L13" s="175">
        <v>4</v>
      </c>
      <c r="M13" s="175">
        <v>6</v>
      </c>
      <c r="N13" s="121">
        <f>SUM(E13:M13)</f>
        <v>46</v>
      </c>
      <c r="O13" s="175">
        <v>3</v>
      </c>
      <c r="P13" s="175">
        <v>5</v>
      </c>
      <c r="Q13" s="175">
        <v>4</v>
      </c>
      <c r="R13" s="175">
        <v>5</v>
      </c>
      <c r="S13" s="175">
        <v>4</v>
      </c>
      <c r="T13" s="175">
        <v>6</v>
      </c>
      <c r="U13" s="175">
        <v>3</v>
      </c>
      <c r="V13" s="175">
        <v>5</v>
      </c>
      <c r="W13" s="175">
        <v>5</v>
      </c>
      <c r="X13" s="122">
        <f t="shared" si="5"/>
        <v>40</v>
      </c>
      <c r="Y13" s="123">
        <f t="shared" si="3"/>
        <v>86</v>
      </c>
      <c r="Z13" s="111">
        <f>SUM(Y13-C13)</f>
        <v>72</v>
      </c>
      <c r="AA13" s="25"/>
      <c r="AB13" s="25"/>
      <c r="AC13" s="25"/>
    </row>
    <row r="14" spans="1:32" ht="21" customHeight="1" thickBot="1" x14ac:dyDescent="0.25">
      <c r="A14" s="89" t="s">
        <v>17</v>
      </c>
      <c r="B14" s="90">
        <f>INDEX('2016 Pairings'!$U$3:$U$23,MATCH(A14,'2016 Pairings'!$T$3:$T$23,0),1)</f>
        <v>28.3</v>
      </c>
      <c r="C14" s="91">
        <f>INDEX('2016 Pairings'!$V$3:$V$23,MATCH(A14,'2016 Pairings'!$T$3:$T$23,0),1)</f>
        <v>30</v>
      </c>
      <c r="D14" s="91">
        <f>INDEX('2016 Pairings'!$W$3:$W$23,MATCH(A14,'2016 Pairings'!$T$3:$T$23,0),1)</f>
        <v>27</v>
      </c>
      <c r="E14" s="176">
        <v>5</v>
      </c>
      <c r="F14" s="176">
        <v>5</v>
      </c>
      <c r="G14" s="176">
        <v>5</v>
      </c>
      <c r="H14" s="176">
        <v>4</v>
      </c>
      <c r="I14" s="176">
        <v>5</v>
      </c>
      <c r="J14" s="176">
        <v>8</v>
      </c>
      <c r="K14" s="176">
        <v>6</v>
      </c>
      <c r="L14" s="176">
        <v>5</v>
      </c>
      <c r="M14" s="176">
        <v>9</v>
      </c>
      <c r="N14" s="134">
        <f t="shared" si="4"/>
        <v>52</v>
      </c>
      <c r="O14" s="176">
        <v>4</v>
      </c>
      <c r="P14" s="176">
        <v>8</v>
      </c>
      <c r="Q14" s="176">
        <v>8</v>
      </c>
      <c r="R14" s="176">
        <v>6</v>
      </c>
      <c r="S14" s="176">
        <v>7</v>
      </c>
      <c r="T14" s="176">
        <v>7</v>
      </c>
      <c r="U14" s="176">
        <v>4</v>
      </c>
      <c r="V14" s="176">
        <v>8</v>
      </c>
      <c r="W14" s="176">
        <v>7</v>
      </c>
      <c r="X14" s="135">
        <f t="shared" si="5"/>
        <v>59</v>
      </c>
      <c r="Y14" s="136">
        <f>SUM(N14,X14)</f>
        <v>111</v>
      </c>
      <c r="Z14" s="96">
        <f>SUM(Y14-D14)</f>
        <v>84</v>
      </c>
      <c r="AA14" s="29"/>
      <c r="AB14" s="29"/>
      <c r="AC14" s="29"/>
    </row>
    <row r="15" spans="1:32" ht="21" customHeight="1" x14ac:dyDescent="0.2">
      <c r="A15" s="127" t="s">
        <v>16</v>
      </c>
      <c r="B15" s="151">
        <f>INDEX('2016 Pairings'!$U$3:$U$23,MATCH(A15,'2016 Pairings'!$T$3:$T$23,0),1)</f>
        <v>16.2</v>
      </c>
      <c r="C15" s="152">
        <f>INDEX('2016 Pairings'!$V$3:$V$23,MATCH(A15,'2016 Pairings'!$T$3:$T$23,0),1)</f>
        <v>17</v>
      </c>
      <c r="D15" s="152">
        <f>INDEX('2016 Pairings'!$W$3:$W$23,MATCH(A15,'2016 Pairings'!$T$3:$T$23,0),1)</f>
        <v>15</v>
      </c>
      <c r="E15" s="177">
        <v>4</v>
      </c>
      <c r="F15" s="177">
        <v>4</v>
      </c>
      <c r="G15" s="177">
        <v>5</v>
      </c>
      <c r="H15" s="177">
        <v>3</v>
      </c>
      <c r="I15" s="177">
        <v>6</v>
      </c>
      <c r="J15" s="177">
        <v>8</v>
      </c>
      <c r="K15" s="177">
        <v>6</v>
      </c>
      <c r="L15" s="177">
        <v>5</v>
      </c>
      <c r="M15" s="177">
        <v>5</v>
      </c>
      <c r="N15" s="140">
        <f>SUM(E15:M15)</f>
        <v>46</v>
      </c>
      <c r="O15" s="177">
        <v>3</v>
      </c>
      <c r="P15" s="177">
        <v>8</v>
      </c>
      <c r="Q15" s="177">
        <v>4</v>
      </c>
      <c r="R15" s="177">
        <v>5</v>
      </c>
      <c r="S15" s="177">
        <v>4</v>
      </c>
      <c r="T15" s="177">
        <v>6</v>
      </c>
      <c r="U15" s="177">
        <v>4</v>
      </c>
      <c r="V15" s="177">
        <v>4</v>
      </c>
      <c r="W15" s="177">
        <v>5</v>
      </c>
      <c r="X15" s="141">
        <f t="shared" si="5"/>
        <v>43</v>
      </c>
      <c r="Y15" s="142">
        <f t="shared" si="3"/>
        <v>89</v>
      </c>
      <c r="Z15" s="132">
        <f>SUM(Y15-D15)</f>
        <v>74</v>
      </c>
      <c r="AA15" s="29"/>
      <c r="AB15" s="29"/>
      <c r="AC15" s="29"/>
    </row>
    <row r="16" spans="1:32" ht="21" customHeight="1" x14ac:dyDescent="0.2">
      <c r="A16" s="106" t="s">
        <v>111</v>
      </c>
      <c r="B16" s="107">
        <f>INDEX('2016 Pairings'!$U$3:$U$23,MATCH(A16,'2016 Pairings'!$T$3:$T$23,0),1)</f>
        <v>28.2</v>
      </c>
      <c r="C16" s="108">
        <f>INDEX('2016 Pairings'!$V$3:$V$23,MATCH(A16,'2016 Pairings'!$T$3:$T$23,0),1)</f>
        <v>30</v>
      </c>
      <c r="D16" s="108">
        <f>INDEX('2016 Pairings'!$W$3:$W$23,MATCH(A16,'2016 Pairings'!$T$3:$T$23,0),1)</f>
        <v>27</v>
      </c>
      <c r="E16" s="175">
        <v>6</v>
      </c>
      <c r="F16" s="175">
        <v>4</v>
      </c>
      <c r="G16" s="175">
        <v>5</v>
      </c>
      <c r="H16" s="175">
        <v>4</v>
      </c>
      <c r="I16" s="175">
        <v>6</v>
      </c>
      <c r="J16" s="175">
        <v>8</v>
      </c>
      <c r="K16" s="175">
        <v>4</v>
      </c>
      <c r="L16" s="175">
        <v>7</v>
      </c>
      <c r="M16" s="175">
        <v>8</v>
      </c>
      <c r="N16" s="140">
        <f t="shared" ref="N16:N18" si="8">SUM(E16:M16)</f>
        <v>52</v>
      </c>
      <c r="O16" s="175">
        <v>4</v>
      </c>
      <c r="P16" s="175">
        <v>6</v>
      </c>
      <c r="Q16" s="175">
        <v>6</v>
      </c>
      <c r="R16" s="175">
        <v>7</v>
      </c>
      <c r="S16" s="175">
        <v>7</v>
      </c>
      <c r="T16" s="175">
        <v>7</v>
      </c>
      <c r="U16" s="175">
        <v>5</v>
      </c>
      <c r="V16" s="175">
        <v>7</v>
      </c>
      <c r="W16" s="175">
        <v>6</v>
      </c>
      <c r="X16" s="125">
        <f t="shared" si="5"/>
        <v>55</v>
      </c>
      <c r="Y16" s="126">
        <f t="shared" si="3"/>
        <v>107</v>
      </c>
      <c r="Z16" s="111">
        <f>SUM(Y16-D16)</f>
        <v>80</v>
      </c>
      <c r="AA16" s="29"/>
      <c r="AB16" s="29"/>
      <c r="AC16" s="29"/>
    </row>
    <row r="17" spans="1:29" ht="21" customHeight="1" x14ac:dyDescent="0.2">
      <c r="A17" s="106" t="s">
        <v>14</v>
      </c>
      <c r="B17" s="107">
        <f>INDEX('2016 Pairings'!$U$3:$U$23,MATCH(A17,'2016 Pairings'!$T$3:$T$23,0),1)</f>
        <v>14</v>
      </c>
      <c r="C17" s="108">
        <f>INDEX('2016 Pairings'!$V$3:$V$23,MATCH(A17,'2016 Pairings'!$T$3:$T$23,0),1)</f>
        <v>15</v>
      </c>
      <c r="D17" s="108">
        <f>INDEX('2016 Pairings'!$W$3:$W$23,MATCH(A17,'2016 Pairings'!$T$3:$T$23,0),1)</f>
        <v>12</v>
      </c>
      <c r="E17" s="175">
        <v>7</v>
      </c>
      <c r="F17" s="175">
        <v>5</v>
      </c>
      <c r="G17" s="175">
        <v>5</v>
      </c>
      <c r="H17" s="175">
        <v>3</v>
      </c>
      <c r="I17" s="175">
        <v>4</v>
      </c>
      <c r="J17" s="175">
        <v>6</v>
      </c>
      <c r="K17" s="175">
        <v>4</v>
      </c>
      <c r="L17" s="175">
        <v>5</v>
      </c>
      <c r="M17" s="175">
        <v>5</v>
      </c>
      <c r="N17" s="140">
        <f t="shared" si="8"/>
        <v>44</v>
      </c>
      <c r="O17" s="175">
        <v>5</v>
      </c>
      <c r="P17" s="175">
        <v>8</v>
      </c>
      <c r="Q17" s="175">
        <v>5</v>
      </c>
      <c r="R17" s="175">
        <v>7</v>
      </c>
      <c r="S17" s="175">
        <v>4</v>
      </c>
      <c r="T17" s="175">
        <v>9</v>
      </c>
      <c r="U17" s="175">
        <v>3</v>
      </c>
      <c r="V17" s="175">
        <v>5</v>
      </c>
      <c r="W17" s="175">
        <v>4</v>
      </c>
      <c r="X17" s="125">
        <f t="shared" si="5"/>
        <v>50</v>
      </c>
      <c r="Y17" s="126">
        <f t="shared" si="3"/>
        <v>94</v>
      </c>
      <c r="Z17" s="111">
        <f>SUM(Y17-D17)</f>
        <v>82</v>
      </c>
      <c r="AA17" s="29"/>
      <c r="AB17" s="29"/>
      <c r="AC17" s="29"/>
    </row>
    <row r="18" spans="1:29" ht="21" customHeight="1" thickBot="1" x14ac:dyDescent="0.25">
      <c r="A18" s="89" t="s">
        <v>22</v>
      </c>
      <c r="B18" s="90">
        <f>INDEX('2016 Pairings'!$U$3:$U$23,MATCH(A18,'2016 Pairings'!$T$3:$T$23,0),1)</f>
        <v>22.4</v>
      </c>
      <c r="C18" s="91">
        <f>INDEX('2016 Pairings'!$V$3:$V$23,MATCH(A18,'2016 Pairings'!$T$3:$T$23,0),1)</f>
        <v>24</v>
      </c>
      <c r="D18" s="91">
        <f>INDEX('2016 Pairings'!$W$3:$W$23,MATCH(A18,'2016 Pairings'!$T$3:$T$23,0),1)</f>
        <v>21</v>
      </c>
      <c r="E18" s="176">
        <v>5</v>
      </c>
      <c r="F18" s="176">
        <v>4</v>
      </c>
      <c r="G18" s="176">
        <v>7</v>
      </c>
      <c r="H18" s="176">
        <v>3</v>
      </c>
      <c r="I18" s="176">
        <v>6</v>
      </c>
      <c r="J18" s="176">
        <v>7</v>
      </c>
      <c r="K18" s="176">
        <v>4</v>
      </c>
      <c r="L18" s="176">
        <v>3</v>
      </c>
      <c r="M18" s="176">
        <v>7</v>
      </c>
      <c r="N18" s="143">
        <f t="shared" si="8"/>
        <v>46</v>
      </c>
      <c r="O18" s="176">
        <v>5</v>
      </c>
      <c r="P18" s="176">
        <v>6</v>
      </c>
      <c r="Q18" s="176">
        <v>5</v>
      </c>
      <c r="R18" s="176">
        <v>6</v>
      </c>
      <c r="S18" s="176">
        <v>5</v>
      </c>
      <c r="T18" s="176">
        <v>6</v>
      </c>
      <c r="U18" s="176">
        <v>4</v>
      </c>
      <c r="V18" s="176">
        <v>5</v>
      </c>
      <c r="W18" s="176">
        <v>5</v>
      </c>
      <c r="X18" s="144">
        <f t="shared" si="5"/>
        <v>47</v>
      </c>
      <c r="Y18" s="145">
        <f t="shared" si="3"/>
        <v>93</v>
      </c>
      <c r="Z18" s="96">
        <f>SUM(Y18-D18)</f>
        <v>72</v>
      </c>
      <c r="AA18" s="29"/>
      <c r="AB18" s="29"/>
      <c r="AC18" s="29"/>
    </row>
    <row r="19" spans="1:29" s="155" customFormat="1" ht="21" customHeight="1" x14ac:dyDescent="0.2">
      <c r="A19" s="127" t="s">
        <v>106</v>
      </c>
      <c r="B19" s="151">
        <f>INDEX('2016 Pairings'!$U$3:$U$23,MATCH(A19,'2016 Pairings'!$T$3:$T$23,0),1)</f>
        <v>18.399999999999999</v>
      </c>
      <c r="C19" s="152">
        <f>INDEX('2016 Pairings'!$V$3:$V$23,MATCH(A19,'2016 Pairings'!$T$3:$T$23,0),1)</f>
        <v>20</v>
      </c>
      <c r="D19" s="152">
        <f>INDEX('2016 Pairings'!$W$3:$W$23,MATCH(A19,'2016 Pairings'!$T$3:$T$23,0),1)</f>
        <v>17</v>
      </c>
      <c r="E19" s="177">
        <v>6</v>
      </c>
      <c r="F19" s="177">
        <v>5</v>
      </c>
      <c r="G19" s="177">
        <v>4</v>
      </c>
      <c r="H19" s="177">
        <v>4</v>
      </c>
      <c r="I19" s="177">
        <v>5</v>
      </c>
      <c r="J19" s="177">
        <v>7</v>
      </c>
      <c r="K19" s="177">
        <v>4</v>
      </c>
      <c r="L19" s="177">
        <v>6</v>
      </c>
      <c r="M19" s="177">
        <v>6</v>
      </c>
      <c r="N19" s="204">
        <f t="shared" si="4"/>
        <v>47</v>
      </c>
      <c r="O19" s="177">
        <v>5</v>
      </c>
      <c r="P19" s="177">
        <v>5</v>
      </c>
      <c r="Q19" s="177">
        <v>5</v>
      </c>
      <c r="R19" s="177">
        <v>6</v>
      </c>
      <c r="S19" s="177">
        <v>6</v>
      </c>
      <c r="T19" s="177">
        <v>9</v>
      </c>
      <c r="U19" s="177">
        <v>4</v>
      </c>
      <c r="V19" s="177">
        <v>5</v>
      </c>
      <c r="W19" s="177">
        <v>5</v>
      </c>
      <c r="X19" s="141">
        <f t="shared" ref="X19:X21" si="9">SUM(O19:W19)</f>
        <v>50</v>
      </c>
      <c r="Y19" s="142">
        <f t="shared" ref="Y19:Y21" si="10">SUM(N19,X19)</f>
        <v>97</v>
      </c>
      <c r="Z19" s="132">
        <f>SUM(Y19-C19)</f>
        <v>77</v>
      </c>
      <c r="AA19" s="29"/>
      <c r="AB19" s="29"/>
      <c r="AC19" s="29"/>
    </row>
    <row r="20" spans="1:29" s="155" customFormat="1" ht="21" customHeight="1" x14ac:dyDescent="0.2">
      <c r="A20" s="127" t="s">
        <v>21</v>
      </c>
      <c r="B20" s="107">
        <f>INDEX('2016 Pairings'!$U$3:$U$23,MATCH(A20,'2016 Pairings'!$T$3:$T$23,0),1)</f>
        <v>12.7</v>
      </c>
      <c r="C20" s="108">
        <f>INDEX('2016 Pairings'!$V$3:$V$23,MATCH(A20,'2016 Pairings'!$T$3:$T$23,0),1)</f>
        <v>13</v>
      </c>
      <c r="D20" s="108">
        <f>INDEX('2016 Pairings'!$W$3:$W$23,MATCH(A20,'2016 Pairings'!$T$3:$T$23,0),1)</f>
        <v>11</v>
      </c>
      <c r="E20" s="175">
        <v>5</v>
      </c>
      <c r="F20" s="175">
        <v>5</v>
      </c>
      <c r="G20" s="175">
        <v>6</v>
      </c>
      <c r="H20" s="175">
        <v>3</v>
      </c>
      <c r="I20" s="175">
        <v>5</v>
      </c>
      <c r="J20" s="175">
        <v>6</v>
      </c>
      <c r="K20" s="175">
        <v>4</v>
      </c>
      <c r="L20" s="175">
        <v>6</v>
      </c>
      <c r="M20" s="175">
        <v>5</v>
      </c>
      <c r="N20" s="124">
        <f t="shared" si="4"/>
        <v>45</v>
      </c>
      <c r="O20" s="175">
        <v>4</v>
      </c>
      <c r="P20" s="175">
        <v>5</v>
      </c>
      <c r="Q20" s="175">
        <v>4</v>
      </c>
      <c r="R20" s="175">
        <v>6</v>
      </c>
      <c r="S20" s="175">
        <v>4</v>
      </c>
      <c r="T20" s="175">
        <v>6</v>
      </c>
      <c r="U20" s="175">
        <v>3</v>
      </c>
      <c r="V20" s="175">
        <v>5</v>
      </c>
      <c r="W20" s="175">
        <v>6</v>
      </c>
      <c r="X20" s="125">
        <f t="shared" si="9"/>
        <v>43</v>
      </c>
      <c r="Y20" s="126">
        <f t="shared" si="10"/>
        <v>88</v>
      </c>
      <c r="Z20" s="111">
        <f>SUM(Y20-C20)</f>
        <v>75</v>
      </c>
      <c r="AA20" s="29"/>
      <c r="AB20" s="29"/>
      <c r="AC20" s="29"/>
    </row>
    <row r="21" spans="1:29" s="155" customFormat="1" ht="21" customHeight="1" x14ac:dyDescent="0.2">
      <c r="A21" s="127" t="s">
        <v>1</v>
      </c>
      <c r="B21" s="107">
        <f>INDEX('2016 Pairings'!$U$3:$U$23,MATCH(A21,'2016 Pairings'!$T$3:$T$23,0),1)</f>
        <v>8.1</v>
      </c>
      <c r="C21" s="108">
        <f>INDEX('2016 Pairings'!$V$3:$V$23,MATCH(A21,'2016 Pairings'!$T$3:$T$23,0),1)</f>
        <v>9</v>
      </c>
      <c r="D21" s="108">
        <f>INDEX('2016 Pairings'!$W$3:$W$23,MATCH(A21,'2016 Pairings'!$T$3:$T$23,0),1)</f>
        <v>6</v>
      </c>
      <c r="E21" s="175">
        <v>5</v>
      </c>
      <c r="F21" s="175">
        <v>5</v>
      </c>
      <c r="G21" s="175">
        <v>5</v>
      </c>
      <c r="H21" s="175">
        <v>3</v>
      </c>
      <c r="I21" s="175">
        <v>6</v>
      </c>
      <c r="J21" s="175">
        <v>7</v>
      </c>
      <c r="K21" s="175">
        <v>3</v>
      </c>
      <c r="L21" s="175">
        <v>6</v>
      </c>
      <c r="M21" s="175">
        <v>5</v>
      </c>
      <c r="N21" s="124">
        <f t="shared" si="4"/>
        <v>45</v>
      </c>
      <c r="O21" s="175">
        <v>3</v>
      </c>
      <c r="P21" s="175">
        <v>6</v>
      </c>
      <c r="Q21" s="175">
        <v>5</v>
      </c>
      <c r="R21" s="175">
        <v>5</v>
      </c>
      <c r="S21" s="175">
        <v>4</v>
      </c>
      <c r="T21" s="175">
        <v>5</v>
      </c>
      <c r="U21" s="175">
        <v>4</v>
      </c>
      <c r="V21" s="175">
        <v>5</v>
      </c>
      <c r="W21" s="175">
        <v>5</v>
      </c>
      <c r="X21" s="125">
        <f t="shared" si="9"/>
        <v>42</v>
      </c>
      <c r="Y21" s="126">
        <f t="shared" si="10"/>
        <v>87</v>
      </c>
      <c r="Z21" s="111">
        <f>SUM(Y21-C21)</f>
        <v>78</v>
      </c>
      <c r="AA21" s="29"/>
      <c r="AB21" s="29"/>
      <c r="AC21" s="29"/>
    </row>
    <row r="22" spans="1:29" ht="21" customHeight="1" thickBot="1" x14ac:dyDescent="0.25">
      <c r="A22" s="194" t="s">
        <v>113</v>
      </c>
      <c r="B22" s="90">
        <f>INDEX('2016 Pairings'!$U$3:$U$23,MATCH(A22,'2016 Pairings'!$T$3:$T$23,0),1)</f>
        <v>16.7</v>
      </c>
      <c r="C22" s="91">
        <f>INDEX('2016 Pairings'!$V$3:$V$23,MATCH(A22,'2016 Pairings'!$T$3:$T$23,0),1)</f>
        <v>18</v>
      </c>
      <c r="D22" s="91">
        <f>INDEX('2016 Pairings'!$W$3:$W$23,MATCH(A22,'2016 Pairings'!$T$3:$T$23,0),1)</f>
        <v>15</v>
      </c>
      <c r="E22" s="195">
        <v>6</v>
      </c>
      <c r="F22" s="195">
        <v>6</v>
      </c>
      <c r="G22" s="195">
        <v>6</v>
      </c>
      <c r="H22" s="195">
        <v>2</v>
      </c>
      <c r="I22" s="195">
        <v>6</v>
      </c>
      <c r="J22" s="195">
        <v>7</v>
      </c>
      <c r="K22" s="195">
        <v>4</v>
      </c>
      <c r="L22" s="195">
        <v>4</v>
      </c>
      <c r="M22" s="195">
        <v>5</v>
      </c>
      <c r="N22" s="190">
        <f t="shared" si="4"/>
        <v>46</v>
      </c>
      <c r="O22" s="195">
        <v>3</v>
      </c>
      <c r="P22" s="195">
        <v>9</v>
      </c>
      <c r="Q22" s="195">
        <v>5</v>
      </c>
      <c r="R22" s="195">
        <v>4</v>
      </c>
      <c r="S22" s="195">
        <v>7</v>
      </c>
      <c r="T22" s="195">
        <v>7</v>
      </c>
      <c r="U22" s="195">
        <v>5</v>
      </c>
      <c r="V22" s="195">
        <v>5</v>
      </c>
      <c r="W22" s="195">
        <v>5</v>
      </c>
      <c r="X22" s="191">
        <f t="shared" si="5"/>
        <v>50</v>
      </c>
      <c r="Y22" s="192">
        <f t="shared" si="3"/>
        <v>96</v>
      </c>
      <c r="Z22" s="193">
        <f>SUM(Y22-C22)</f>
        <v>78</v>
      </c>
      <c r="AA22" s="29"/>
      <c r="AB22" s="29"/>
      <c r="AC22" s="29"/>
    </row>
    <row r="23" spans="1:29" s="88" customFormat="1" ht="15.75" customHeight="1" x14ac:dyDescent="0.2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9" ht="15.75" customHeight="1" x14ac:dyDescent="0.2">
      <c r="A24" s="237" t="s">
        <v>107</v>
      </c>
      <c r="B24" s="238"/>
      <c r="C24" s="239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</sheetData>
  <mergeCells count="1">
    <mergeCell ref="A24:C24"/>
  </mergeCells>
  <conditionalFormatting sqref="Z3:Z22">
    <cfRule type="expression" dxfId="58" priority="149">
      <formula>Z3=$Z$2</formula>
    </cfRule>
  </conditionalFormatting>
  <conditionalFormatting sqref="Y3:Y22">
    <cfRule type="expression" dxfId="57" priority="148">
      <formula>Y3=$Y$2</formula>
    </cfRule>
  </conditionalFormatting>
  <conditionalFormatting sqref="A25:A1048576 A23:Z23 A1:A22">
    <cfRule type="cellIs" dxfId="56" priority="122" operator="equal">
      <formula>"Ron W"</formula>
    </cfRule>
    <cfRule type="cellIs" dxfId="55" priority="123" operator="equal">
      <formula>"Ron"</formula>
    </cfRule>
    <cfRule type="cellIs" dxfId="54" priority="124" operator="equal">
      <formula>"Pat B"</formula>
    </cfRule>
    <cfRule type="cellIs" dxfId="53" priority="125" operator="equal">
      <formula>"Steve"</formula>
    </cfRule>
    <cfRule type="cellIs" dxfId="52" priority="126" operator="equal">
      <formula>"Herb"</formula>
    </cfRule>
    <cfRule type="cellIs" dxfId="51" priority="127" operator="equal">
      <formula>"Bob"</formula>
    </cfRule>
    <cfRule type="cellIs" dxfId="50" priority="128" operator="equal">
      <formula>"Bill"</formula>
    </cfRule>
    <cfRule type="cellIs" dxfId="49" priority="129" operator="equal">
      <formula>"Mike C"</formula>
    </cfRule>
  </conditionalFormatting>
  <conditionalFormatting sqref="A1:A1048576">
    <cfRule type="cellIs" dxfId="48" priority="1" operator="equal">
      <formula>"Mike C"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="120" zoomScaleNormal="120" workbookViewId="0">
      <selection activeCell="Y23" sqref="Y23"/>
    </sheetView>
  </sheetViews>
  <sheetFormatPr defaultColWidth="17.28515625" defaultRowHeight="15.75" customHeight="1" x14ac:dyDescent="0.2"/>
  <cols>
    <col min="1" max="1" width="9.85546875" customWidth="1"/>
    <col min="2" max="10" width="5.42578125" customWidth="1"/>
    <col min="11" max="11" width="5.42578125" style="179" customWidth="1"/>
    <col min="12" max="22" width="5.42578125" customWidth="1"/>
    <col min="23" max="23" width="16" customWidth="1"/>
    <col min="24" max="24" width="11.42578125" customWidth="1"/>
    <col min="25" max="25" width="20.85546875" customWidth="1"/>
  </cols>
  <sheetData>
    <row r="1" spans="1:28" ht="2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8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40"/>
      <c r="X1" s="40"/>
      <c r="Y1" s="1"/>
    </row>
    <row r="2" spans="1:28" ht="14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187"/>
      <c r="L2" s="25"/>
      <c r="M2" s="25"/>
      <c r="N2" s="25"/>
      <c r="O2" s="25"/>
      <c r="P2" s="25"/>
      <c r="Q2" s="25"/>
      <c r="R2" s="25"/>
      <c r="S2" s="32"/>
      <c r="T2" s="32"/>
      <c r="U2" s="32"/>
      <c r="V2" s="32"/>
      <c r="W2" s="31"/>
      <c r="X2" s="31"/>
      <c r="Y2" s="32"/>
    </row>
    <row r="3" spans="1:28" ht="14.25" customHeight="1" x14ac:dyDescent="0.25">
      <c r="A3" s="27"/>
      <c r="B3" s="41">
        <v>1</v>
      </c>
      <c r="C3" s="41">
        <v>2</v>
      </c>
      <c r="D3" s="41">
        <v>3</v>
      </c>
      <c r="E3" s="41">
        <v>4</v>
      </c>
      <c r="F3" s="41">
        <v>5</v>
      </c>
      <c r="G3" s="41">
        <v>6</v>
      </c>
      <c r="H3" s="41">
        <v>7</v>
      </c>
      <c r="I3" s="41">
        <v>8</v>
      </c>
      <c r="J3" s="41">
        <v>9</v>
      </c>
      <c r="K3" s="188"/>
      <c r="L3" s="41">
        <v>10</v>
      </c>
      <c r="M3" s="41">
        <v>11</v>
      </c>
      <c r="N3" s="41">
        <v>12</v>
      </c>
      <c r="O3" s="41">
        <v>13</v>
      </c>
      <c r="P3" s="41">
        <v>14</v>
      </c>
      <c r="Q3" s="41">
        <v>15</v>
      </c>
      <c r="R3" s="41">
        <v>16</v>
      </c>
      <c r="S3" s="41">
        <v>17</v>
      </c>
      <c r="T3" s="41">
        <v>18</v>
      </c>
      <c r="U3" s="30"/>
      <c r="V3" s="30"/>
      <c r="W3" s="31"/>
      <c r="X3" s="31"/>
      <c r="Y3" s="32"/>
    </row>
    <row r="4" spans="1:28" ht="14.25" customHeight="1" thickBot="1" x14ac:dyDescent="0.3">
      <c r="A4" s="26" t="str">
        <f>Afternoon!A3</f>
        <v>Bob</v>
      </c>
      <c r="B4" s="27">
        <f>SUM(IF(Afternoon!E3-Afternoon!E2=2,0,(IF(Afternoon!E3-Afternoon!E2=0,2,(IF(Afternoon!E3-Afternoon!E2&gt;2,-1,(IF(Afternoon!E3-Afternoon!E2&lt;0,4,IF(Afternoon!E3-Afternoon!E2=1,1)))))))))</f>
        <v>-1</v>
      </c>
      <c r="C4" s="157">
        <f>SUM(IF(Afternoon!F3-Afternoon!F2=2,0,(IF(Afternoon!F3-Afternoon!F2=0,2,(IF(Afternoon!F3-Afternoon!F2&gt;2,-1,(IF(Afternoon!F3-Afternoon!F2&lt;0,4,IF(Afternoon!F3-Afternoon!F2=1,1)))))))))</f>
        <v>4</v>
      </c>
      <c r="D4" s="157">
        <f>SUM(IF(Afternoon!G3-Afternoon!G2=2,0,(IF(Afternoon!G3-Afternoon!G2=0,2,(IF(Afternoon!G3-Afternoon!G2&gt;2,-1,(IF(Afternoon!G3-Afternoon!G2&lt;0,4,IF(Afternoon!G3-Afternoon!G2=1,1)))))))))</f>
        <v>-1</v>
      </c>
      <c r="E4" s="157">
        <f>SUM(IF(Afternoon!H3-Afternoon!H2=2,0,(IF(Afternoon!H3-Afternoon!H2=0,2,(IF(Afternoon!H3-Afternoon!H2&gt;2,-1,(IF(Afternoon!H3-Afternoon!H2&lt;0,4,IF(Afternoon!H3-Afternoon!H2=1,1)))))))))</f>
        <v>0</v>
      </c>
      <c r="F4" s="157">
        <f>SUM(IF(Afternoon!I3-Afternoon!I2=2,0,(IF(Afternoon!I3-Afternoon!I2=0,2,(IF(Afternoon!I3-Afternoon!I2&gt;2,-1,(IF(Afternoon!I3-Afternoon!I2&lt;0,4,IF(Afternoon!I3-Afternoon!I2=1,1)))))))))</f>
        <v>2</v>
      </c>
      <c r="G4" s="157">
        <f>SUM(IF(Afternoon!J3-Afternoon!J2=2,0,(IF(Afternoon!J3-Afternoon!J2=0,2,(IF(Afternoon!J3-Afternoon!J2&gt;2,-1,(IF(Afternoon!J3-Afternoon!J2&lt;0,4,IF(Afternoon!J3-Afternoon!J2=1,1)))))))))</f>
        <v>1</v>
      </c>
      <c r="H4" s="157">
        <f>SUM(IF(Afternoon!K3-Afternoon!K2=2,0,(IF(Afternoon!K3-Afternoon!K2=0,2,(IF(Afternoon!K3-Afternoon!K2&gt;2,-1,(IF(Afternoon!K3-Afternoon!K2&lt;0,4,IF(Afternoon!K3-Afternoon!K2=1,1)))))))))</f>
        <v>4</v>
      </c>
      <c r="I4" s="157">
        <f>SUM(IF(Afternoon!L3-Afternoon!L2=2,0,(IF(Afternoon!L3-Afternoon!L2=0,2,(IF(Afternoon!L3-Afternoon!L2&gt;2,-1,(IF(Afternoon!L3-Afternoon!L2&lt;0,4,IF(Afternoon!L3-Afternoon!L2=1,1)))))))))</f>
        <v>1</v>
      </c>
      <c r="J4" s="157">
        <f>SUM(IF(Afternoon!M3-Afternoon!M2=2,0,(IF(Afternoon!M3-Afternoon!M2=0,2,(IF(Afternoon!M3-Afternoon!M2&gt;2,-1,(IF(Afternoon!M3-Afternoon!M2&lt;0,4,IF(Afternoon!M3-Afternoon!M2=1,1)))))))))</f>
        <v>-1</v>
      </c>
      <c r="K4" s="188"/>
      <c r="L4" s="157">
        <f>SUM(IF(Afternoon!O3-Afternoon!O2=2,0,(IF(Afternoon!O3-Afternoon!O2=0,2,(IF(Afternoon!O3-Afternoon!O2&gt;2,-1,(IF(Afternoon!O3-Afternoon!O2&lt;0,4,IF(Afternoon!NO-Afternoon!O2=1,1)))))))))</f>
        <v>2</v>
      </c>
      <c r="M4" s="226">
        <f>SUM(IF(Afternoon!P3-Afternoon!P2=2,0,(IF(Afternoon!P3-Afternoon!P2=0,2,(IF(Afternoon!P3-Afternoon!P2&gt;2,-1,(IF(Afternoon!P3-Afternoon!P2&lt;0,4,IF(Afternoon!NO-Afternoon!P2=1,1)))))))))</f>
        <v>0</v>
      </c>
      <c r="N4" s="226">
        <f>SUM(IF(Afternoon!Q3-Afternoon!Q2=2,0,(IF(Afternoon!Q3-Afternoon!Q2=0,2,(IF(Afternoon!Q3-Afternoon!Q2&gt;2,-1,(IF(Afternoon!Q3-Afternoon!Q2&lt;0,4,IF(Afternoon!Q3-Afternoon!Q2=1,1)))))))))</f>
        <v>1</v>
      </c>
      <c r="O4" s="226">
        <f>SUM(IF(Afternoon!R3-Afternoon!R2=2,0,(IF(Afternoon!R3-Afternoon!R2=0,2,(IF(Afternoon!R3-Afternoon!R2&gt;2,-1,(IF(Afternoon!R3-Afternoon!R2&lt;0,4,IF(Afternoon!R3-Afternoon!R2=1,1)))))))))</f>
        <v>1</v>
      </c>
      <c r="P4" s="226">
        <f>SUM(IF(Afternoon!S3-Afternoon!S2=2,0,(IF(Afternoon!S3-Afternoon!S2=0,2,(IF(Afternoon!S3-Afternoon!S2&gt;2,-1,(IF(Afternoon!S3-Afternoon!S2&lt;0,4,IF(Afternoon!S3-Afternoon!S2=1,1)))))))))</f>
        <v>1</v>
      </c>
      <c r="Q4" s="226">
        <f>SUM(IF(Afternoon!T3-Afternoon!T2=2,0,(IF(Afternoon!T3-Afternoon!T2=0,2,(IF(Afternoon!T3-Afternoon!T2&gt;2,-1,(IF(Afternoon!T3-Afternoon!T2&lt;0,4,IF(Afternoon!T3-Afternoon!T2=1,1)))))))))</f>
        <v>-1</v>
      </c>
      <c r="R4" s="226">
        <f>SUM(IF(Afternoon!U3-Afternoon!U2=2,0,(IF(Afternoon!U3-Afternoon!U2=0,2,(IF(Afternoon!U3-Afternoon!U2&gt;2,-1,(IF(Afternoon!U3-Afternoon!U2&lt;0,4,IF(Afternoon!U3-Afternoon!U2=1,1)))))))))</f>
        <v>1</v>
      </c>
      <c r="S4" s="226">
        <f>SUM(IF(Afternoon!V3-Afternoon!V2=2,0,(IF(Afternoon!V3-Afternoon!V2=0,2,(IF(Afternoon!V3-Afternoon!V2&gt;2,-1,(IF(Afternoon!V3-Afternoon!V2&lt;0,4,IF(Afternoon!V3-Afternoon!V2=1,1)))))))))</f>
        <v>0</v>
      </c>
      <c r="T4" s="226">
        <f>SUM(IF(Afternoon!W3-Afternoon!W2=2,0,(IF(Afternoon!W3-Afternoon!W2=0,2,(IF(Afternoon!W3-Afternoon!W2&gt;2,-1,(IF(Afternoon!W3-Afternoon!W2&lt;0,4,IF(Afternoon!W3-Afternoon!W2=1,1)))))))))</f>
        <v>1</v>
      </c>
      <c r="U4" s="27"/>
      <c r="V4" s="27"/>
      <c r="W4" s="31"/>
      <c r="X4" s="31"/>
      <c r="Y4" s="32"/>
    </row>
    <row r="5" spans="1:28" ht="14.25" customHeight="1" x14ac:dyDescent="0.25">
      <c r="A5" s="26" t="str">
        <f>Afternoon!A4</f>
        <v>Mike G</v>
      </c>
      <c r="B5" s="27">
        <f>SUM(IF(Afternoon!E4-Afternoon!E2=2,0,(IF(Afternoon!E4-Afternoon!E2=0,2,(IF(Afternoon!E4-Afternoon!E2&gt;2,-1,(IF(Afternoon!E4-Afternoon!E2&lt;0,4,IF(Afternoon!E4-Afternoon!E2=1,1)))))))))</f>
        <v>0</v>
      </c>
      <c r="C5" s="157">
        <f>SUM(IF(Afternoon!F4-Afternoon!F2=2,0,(IF(Afternoon!F4-Afternoon!F2=0,2,(IF(Afternoon!F4-Afternoon!F2&gt;2,-1,(IF(Afternoon!F4-Afternoon!F2&lt;0,4,IF(Afternoon!F4-Afternoon!F2=1,1)))))))))</f>
        <v>2</v>
      </c>
      <c r="D5" s="157">
        <f>SUM(IF(Afternoon!G4-Afternoon!G2=2,0,(IF(Afternoon!G4-Afternoon!G2=0,2,(IF(Afternoon!G4-Afternoon!G2&gt;2,-1,(IF(Afternoon!G4-Afternoon!G2&lt;0,4,IF(Afternoon!G4-Afternoon!G2=1,1)))))))))</f>
        <v>1</v>
      </c>
      <c r="E5" s="157">
        <f>SUM(IF(Afternoon!H4-Afternoon!H2=2,0,(IF(Afternoon!H4-Afternoon!H2=0,2,(IF(Afternoon!H4-Afternoon!H2&gt;2,-1,(IF(Afternoon!H4-Afternoon!H2&lt;0,4,IF(Afternoon!H4-Afternoon!H2=1,1)))))))))</f>
        <v>1</v>
      </c>
      <c r="F5" s="157">
        <f>SUM(IF(Afternoon!I4-Afternoon!I2=2,0,(IF(Afternoon!I4-Afternoon!I2=0,2,(IF(Afternoon!I4-Afternoon!I2&gt;2,-1,(IF(Afternoon!I4-Afternoon!I2&lt;0,4,IF(Afternoon!I4-Afternoon!I2=1,1)))))))))</f>
        <v>2</v>
      </c>
      <c r="G5" s="157">
        <f>SUM(IF(Afternoon!J4-Afternoon!J2=2,0,(IF(Afternoon!J4-Afternoon!J2=0,2,(IF(Afternoon!J4-Afternoon!J2&gt;2,-1,(IF(Afternoon!J4-Afternoon!J2&lt;0,4,IF(Afternoon!J4-Afternoon!J2=1,1)))))))))</f>
        <v>2</v>
      </c>
      <c r="H5" s="157">
        <f>SUM(IF(Afternoon!K4-Afternoon!K2=2,0,(IF(Afternoon!K4-Afternoon!K2=0,2,(IF(Afternoon!K4-Afternoon!K2&gt;2,-1,(IF(Afternoon!K4-Afternoon!K2&lt;0,4,IF(Afternoon!K4-Afternoon!K2=1,1)))))))))</f>
        <v>1</v>
      </c>
      <c r="I5" s="157">
        <f>SUM(IF(Afternoon!L4-Afternoon!L2=2,0,(IF(Afternoon!L4-Afternoon!L2=0,2,(IF(Afternoon!L4-Afternoon!L2&gt;2,-1,(IF(Afternoon!L4-Afternoon!L2&lt;0,4,IF(Afternoon!L4-Afternoon!L2=1,1)))))))))</f>
        <v>4</v>
      </c>
      <c r="J5" s="157">
        <f>SUM(IF(Afternoon!M4-Afternoon!M2=2,0,(IF(Afternoon!M4-Afternoon!M2=0,2,(IF(Afternoon!M4-Afternoon!M2&gt;2,-1,(IF(Afternoon!M4-Afternoon!M2&lt;0,4,IF(Afternoon!M4-Afternoon!M2=1,1)))))))))</f>
        <v>1</v>
      </c>
      <c r="K5" s="188"/>
      <c r="L5" s="157">
        <f>SUM(IF(Afternoon!O4-Afternoon!O2=2,0,(IF(Afternoon!O4-Afternoon!O2=0,2,(IF(Afternoon!O4-Afternoon!O2&gt;2,-1,(IF(Afternoon!O4-Afternoon!O2&lt;0,4,IF(Afternoon!O4-Afternoon!O2=1,1)))))))))</f>
        <v>2</v>
      </c>
      <c r="M5" s="157">
        <f>SUM(IF(Afternoon!P4-Afternoon!P2=2,0,(IF(Afternoon!P4-Afternoon!P2=0,2,(IF(Afternoon!P4-Afternoon!P2&gt;2,-1,(IF(Afternoon!P4-Afternoon!P2&lt;0,4,IF(Afternoon!P4-Afternoon!P2=1,1)))))))))</f>
        <v>0</v>
      </c>
      <c r="N5" s="157">
        <f>SUM(IF(Afternoon!Q4-Afternoon!Q2=2,0,(IF(Afternoon!Q4-Afternoon!Q2=0,2,(IF(Afternoon!Q4-Afternoon!Q2&gt;2,-1,(IF(Afternoon!Q4-Afternoon!Q2&lt;0,4,IF(Afternoon!Q4-Afternoon!Q2=1,1)))))))))</f>
        <v>0</v>
      </c>
      <c r="O5" s="157">
        <f>SUM(IF(Afternoon!R4-Afternoon!R2=2,0,(IF(Afternoon!R4-Afternoon!R2=0,2,(IF(Afternoon!R4-Afternoon!R2&gt;2,-1,(IF(Afternoon!R4-Afternoon!R2&lt;0,4,IF(Afternoon!R4-Afternoon!R2=1,1)))))))))</f>
        <v>0</v>
      </c>
      <c r="P5" s="157">
        <f>SUM(IF(Afternoon!S4-Afternoon!S2=2,0,(IF(Afternoon!S4-Afternoon!S2=0,2,(IF(Afternoon!S4-Afternoon!S2&gt;2,-1,(IF(Afternoon!S4-Afternoon!S2&lt;0,4,IF(Afternoon!S4-Afternoon!S2=1,1)))))))))</f>
        <v>-1</v>
      </c>
      <c r="Q5" s="157">
        <f>SUM(IF(Afternoon!T4-Afternoon!T2=2,0,(IF(Afternoon!T4-Afternoon!T2=0,2,(IF(Afternoon!T4-Afternoon!T2&gt;2,-1,(IF(Afternoon!T4-Afternoon!T2&lt;0,4,IF(Afternoon!T4-Afternoon!T2=1,1)))))))))</f>
        <v>-1</v>
      </c>
      <c r="R5" s="157">
        <f>SUM(IF(Afternoon!U4-Afternoon!U2=2,0,(IF(Afternoon!U4-Afternoon!U2=0,2,(IF(Afternoon!U4-Afternoon!U2&gt;2,-1,(IF(Afternoon!U4-Afternoon!U2&lt;0,4,IF(Afternoon!U4-Afternoon!U2=1,1)))))))))</f>
        <v>0</v>
      </c>
      <c r="S5" s="157">
        <f>SUM(IF(Afternoon!V4-Afternoon!V2=2,0,(IF(Afternoon!V4-Afternoon!V2=0,2,(IF(Afternoon!V4-Afternoon!V2&gt;2,-1,(IF(Afternoon!V4-Afternoon!V2&lt;0,4,IF(Afternoon!V4-Afternoon!V2=1,1)))))))))</f>
        <v>0</v>
      </c>
      <c r="T5" s="157">
        <f>SUM(IF(Afternoon!W4-Afternoon!W2=2,0,(IF(Afternoon!W4-Afternoon!W2=0,2,(IF(Afternoon!W4-Afternoon!W2&gt;2,-1,(IF(Afternoon!W4-Afternoon!W2&lt;0,4,IF(Afternoon!W4-Afternoon!W2=1,1)))))))))</f>
        <v>0</v>
      </c>
      <c r="U5" s="27"/>
      <c r="V5" s="36"/>
      <c r="W5" s="46" t="s">
        <v>74</v>
      </c>
      <c r="X5" s="47">
        <v>19</v>
      </c>
      <c r="Y5" s="48"/>
      <c r="AA5" s="83">
        <f>MAX(J10,J17,J24,J31,J38)</f>
        <v>-0.5</v>
      </c>
      <c r="AB5" s="82">
        <f>COUNTIF(J10,AA5)+COUNTIF(J17,AA5)+COUNTIF(J24,AA5)+COUNTIF(J31,AA5)+COUNTIF(J38,AA5)</f>
        <v>1</v>
      </c>
    </row>
    <row r="6" spans="1:28" ht="14.25" customHeight="1" x14ac:dyDescent="0.25">
      <c r="A6" s="26" t="str">
        <f>Afternoon!A5</f>
        <v>Roman</v>
      </c>
      <c r="B6" s="27">
        <f>SUM(IF(Afternoon!E5-Afternoon!E2=2,0,(IF(Afternoon!E5-Afternoon!E2=0,2,(IF(Afternoon!E5-Afternoon!E2&gt;2,-1,(IF(Afternoon!E5-Afternoon!E2&lt;0,4,IF(Afternoon!E5-Afternoon!E2=1,1)))))))))</f>
        <v>1</v>
      </c>
      <c r="C6" s="157">
        <f>SUM(IF(Afternoon!F5-Afternoon!F2=2,0,(IF(Afternoon!F5-Afternoon!F2=0,2,(IF(Afternoon!F5-Afternoon!F2&gt;2,-1,(IF(Afternoon!F5-Afternoon!F2&lt;0,4,IF(Afternoon!F5-Afternoon!F2=1,1)))))))))</f>
        <v>-1</v>
      </c>
      <c r="D6" s="157">
        <f>SUM(IF(Afternoon!G5-Afternoon!G2=2,0,(IF(Afternoon!G5-Afternoon!G2=0,2,(IF(Afternoon!G5-Afternoon!G2&gt;2,-1,(IF(Afternoon!G5-Afternoon!G2&lt;0,4,IF(Afternoon!G5-Afternoon!G2=1,1)))))))))</f>
        <v>2</v>
      </c>
      <c r="E6" s="157">
        <f>SUM(IF(Afternoon!H5-Afternoon!H2=2,0,(IF(Afternoon!H5-Afternoon!H2=0,2,(IF(Afternoon!H5-Afternoon!H2&gt;2,-1,(IF(Afternoon!H5-Afternoon!H2&lt;0,4,IF(Afternoon!H5-Afternoon!H2=1,1)))))))))</f>
        <v>0</v>
      </c>
      <c r="F6" s="157">
        <f>SUM(IF(Afternoon!I5-Afternoon!I2=2,0,(IF(Afternoon!I5-Afternoon!I2=0,2,(IF(Afternoon!I5-Afternoon!I2&gt;2,-1,(IF(Afternoon!I5-Afternoon!I2&lt;0,4,IF(Afternoon!I5-Afternoon!I2=1,1)))))))))</f>
        <v>0</v>
      </c>
      <c r="G6" s="157">
        <f>SUM(IF(Afternoon!J5-Afternoon!J2=2,0,(IF(Afternoon!J5-Afternoon!J2=0,2,(IF(Afternoon!J5-Afternoon!J2&gt;2,-1,(IF(Afternoon!J5-Afternoon!J2&lt;0,4,IF(Afternoon!J5-Afternoon!J2=1,1)))))))))</f>
        <v>0</v>
      </c>
      <c r="H6" s="157">
        <f>SUM(IF(Afternoon!K5-Afternoon!K2=2,0,(IF(Afternoon!K5-Afternoon!K2=0,2,(IF(Afternoon!K5-Afternoon!K2&gt;2,-1,(IF(Afternoon!K5-Afternoon!K2&lt;0,4,IF(Afternoon!K5-Afternoon!K2=1,1)))))))))</f>
        <v>0</v>
      </c>
      <c r="I6" s="157">
        <f>SUM(IF(Afternoon!L5-Afternoon!L2=2,0,(IF(Afternoon!L5-Afternoon!L2=0,2,(IF(Afternoon!L5-Afternoon!L2&gt;2,-1,(IF(Afternoon!L5-Afternoon!L2&lt;0,4,IF(Afternoon!L5-Afternoon!L2=1,1)))))))))</f>
        <v>0</v>
      </c>
      <c r="J6" s="157">
        <f>SUM(IF(Afternoon!M5-Afternoon!M2=2,0,(IF(Afternoon!M5-Afternoon!M2=0,2,(IF(Afternoon!M5-Afternoon!M2&gt;2,-1,(IF(Afternoon!M5-Afternoon!M2&lt;0,4,IF(Afternoon!M5-Afternoon!M2=1,1)))))))))</f>
        <v>0</v>
      </c>
      <c r="K6" s="188"/>
      <c r="L6" s="157">
        <f>SUM(IF(Afternoon!O5-Afternoon!O2=2,0,(IF(Afternoon!O5-Afternoon!O2=0,2,(IF(Afternoon!O5-Afternoon!O2&gt;2,-1,(IF(Afternoon!O5-Afternoon!O2&lt;0,4,IF(Afternoon!O5-Afternoon!O2=1,1)))))))))</f>
        <v>2</v>
      </c>
      <c r="M6" s="157">
        <f>SUM(IF(Afternoon!P5-Afternoon!P2=2,0,(IF(Afternoon!P5-Afternoon!P2=0,2,(IF(Afternoon!P5-Afternoon!P2&gt;2,-1,(IF(Afternoon!P5-Afternoon!P2&lt;0,4,IF(Afternoon!P5-Afternoon!P2=1,1)))))))))</f>
        <v>-1</v>
      </c>
      <c r="N6" s="157">
        <f>SUM(IF(Afternoon!Q5-Afternoon!Q2=2,0,(IF(Afternoon!Q5-Afternoon!Q2=0,2,(IF(Afternoon!Q5-Afternoon!Q2&gt;2,-1,(IF(Afternoon!Q5-Afternoon!Q2&lt;0,4,IF(Afternoon!Q5-Afternoon!Q2=1,1)))))))))</f>
        <v>1</v>
      </c>
      <c r="O6" s="157">
        <f>SUM(IF(Afternoon!R5-Afternoon!R2=2,0,(IF(Afternoon!R5-Afternoon!R2=0,2,(IF(Afternoon!R5-Afternoon!R2&gt;2,-1,(IF(Afternoon!R5-Afternoon!R2&lt;0,4,IF(Afternoon!R5-Afternoon!R2=1,1)))))))))</f>
        <v>0</v>
      </c>
      <c r="P6" s="157">
        <f>SUM(IF(Afternoon!S5-Afternoon!S2=2,0,(IF(Afternoon!S5-Afternoon!S2=0,2,(IF(Afternoon!S5-Afternoon!S2&gt;2,-1,(IF(Afternoon!S5-Afternoon!S2&lt;0,4,IF(Afternoon!S5-Afternoon!S2=1,1)))))))))</f>
        <v>0</v>
      </c>
      <c r="Q6" s="157">
        <f>SUM(IF(Afternoon!T5-Afternoon!T2=2,0,(IF(Afternoon!T5-Afternoon!T2=0,2,(IF(Afternoon!T5-Afternoon!T2&gt;2,-1,(IF(Afternoon!T5-Afternoon!T2&lt;0,4,IF(Afternoon!T5-Afternoon!T2=1,1)))))))))</f>
        <v>-1</v>
      </c>
      <c r="R6" s="157">
        <f>SUM(IF(Afternoon!U5-Afternoon!U2=2,0,(IF(Afternoon!U5-Afternoon!U2=0,2,(IF(Afternoon!U5-Afternoon!U2&gt;2,-1,(IF(Afternoon!U5-Afternoon!U2&lt;0,4,IF(Afternoon!U5-Afternoon!U2=1,1)))))))))</f>
        <v>1</v>
      </c>
      <c r="S6" s="157">
        <f>SUM(IF(Afternoon!V5-Afternoon!V2=2,0,(IF(Afternoon!V5-Afternoon!V2=0,2,(IF(Afternoon!V5-Afternoon!V2&gt;2,-1,(IF(Afternoon!V5-Afternoon!V2&lt;0,4,IF(Afternoon!V5-Afternoon!V2=1,1)))))))))</f>
        <v>1</v>
      </c>
      <c r="T6" s="157">
        <f>SUM(IF(Afternoon!W5-Afternoon!W2=2,0,(IF(Afternoon!W5-Afternoon!W2=0,2,(IF(Afternoon!W5-Afternoon!W2&gt;2,-1,(IF(Afternoon!W5-Afternoon!W2&lt;0,4,IF(Afternoon!W5-Afternoon!W2=1,1)))))))))</f>
        <v>1</v>
      </c>
      <c r="U6" s="27"/>
      <c r="V6" s="36"/>
      <c r="W6" s="49"/>
      <c r="X6" s="28">
        <f>X5*3</f>
        <v>57</v>
      </c>
      <c r="Y6" s="50"/>
      <c r="AA6" s="83">
        <f>MAX(T10,T17,T24,T31,T38)</f>
        <v>-6.5</v>
      </c>
      <c r="AB6" s="82">
        <f>COUNTIF(T10,AA6)+COUNTIF(T17,AA6)+COUNTIF(T24,AA6)+COUNTIF(T31,AA6)+COUNTIF(T38,AA6)</f>
        <v>1</v>
      </c>
    </row>
    <row r="7" spans="1:28" ht="14.25" customHeight="1" x14ac:dyDescent="0.25">
      <c r="A7" s="26" t="str">
        <f>Afternoon!A6</f>
        <v xml:space="preserve"> </v>
      </c>
      <c r="B7" s="216"/>
      <c r="C7" s="216"/>
      <c r="D7" s="216"/>
      <c r="E7" s="216"/>
      <c r="F7" s="216"/>
      <c r="G7" s="216"/>
      <c r="H7" s="216"/>
      <c r="I7" s="216"/>
      <c r="J7" s="216"/>
      <c r="K7" s="188"/>
      <c r="L7" s="216"/>
      <c r="M7" s="216"/>
      <c r="N7" s="216"/>
      <c r="O7" s="216"/>
      <c r="P7" s="216"/>
      <c r="Q7" s="216"/>
      <c r="R7" s="216"/>
      <c r="S7" s="216"/>
      <c r="T7" s="216"/>
      <c r="U7" s="27"/>
      <c r="V7" s="36"/>
      <c r="W7" s="49" t="s">
        <v>75</v>
      </c>
      <c r="X7" s="28">
        <f>SUM(X6/3)</f>
        <v>19</v>
      </c>
      <c r="Y7" s="50"/>
      <c r="AA7" s="83">
        <f>MAX(V10,V17,V24,V31,V38)</f>
        <v>-16</v>
      </c>
      <c r="AB7" s="82">
        <f>COUNTIF(V10,AA7)+COUNTIF(V17,AA7)+COUNTIF(V24,AA7)+COUNTIF(V31,AA7)+COUNTIF(V38,AA7)</f>
        <v>1</v>
      </c>
    </row>
    <row r="8" spans="1:28" ht="14.25" customHeight="1" x14ac:dyDescent="0.25">
      <c r="A8" s="26"/>
      <c r="B8" s="33">
        <f>SUM(B4:B7)</f>
        <v>0</v>
      </c>
      <c r="C8" s="33">
        <f t="shared" ref="C8:J8" si="0">SUM(C4:C7)</f>
        <v>5</v>
      </c>
      <c r="D8" s="33">
        <f t="shared" si="0"/>
        <v>2</v>
      </c>
      <c r="E8" s="33">
        <f t="shared" si="0"/>
        <v>1</v>
      </c>
      <c r="F8" s="33">
        <f t="shared" si="0"/>
        <v>4</v>
      </c>
      <c r="G8" s="33">
        <f t="shared" si="0"/>
        <v>3</v>
      </c>
      <c r="H8" s="33">
        <f t="shared" si="0"/>
        <v>5</v>
      </c>
      <c r="I8" s="33">
        <f t="shared" si="0"/>
        <v>5</v>
      </c>
      <c r="J8" s="33">
        <f t="shared" si="0"/>
        <v>0</v>
      </c>
      <c r="K8" s="188"/>
      <c r="L8" s="33">
        <f t="shared" ref="L8" si="1">SUM(L4:L7)</f>
        <v>6</v>
      </c>
      <c r="M8" s="33">
        <f t="shared" ref="M8" si="2">SUM(M4:M7)</f>
        <v>-1</v>
      </c>
      <c r="N8" s="33">
        <f t="shared" ref="N8" si="3">SUM(N4:N7)</f>
        <v>2</v>
      </c>
      <c r="O8" s="33">
        <f t="shared" ref="O8" si="4">SUM(O4:O7)</f>
        <v>1</v>
      </c>
      <c r="P8" s="33">
        <f t="shared" ref="P8" si="5">SUM(P4:P7)</f>
        <v>0</v>
      </c>
      <c r="Q8" s="33">
        <f t="shared" ref="Q8" si="6">SUM(Q4:Q7)</f>
        <v>-3</v>
      </c>
      <c r="R8" s="33">
        <f t="shared" ref="R8" si="7">SUM(R4:R7)</f>
        <v>2</v>
      </c>
      <c r="S8" s="33">
        <f t="shared" ref="S8" si="8">SUM(S4:S7)</f>
        <v>1</v>
      </c>
      <c r="T8" s="33">
        <f t="shared" ref="T8" si="9">SUM(T4:T7)</f>
        <v>2</v>
      </c>
      <c r="U8" s="27"/>
      <c r="V8" s="36"/>
      <c r="W8" s="51" t="s">
        <v>103</v>
      </c>
      <c r="X8" s="52">
        <f>MAX(,J38,J31,J24,J17,J10)</f>
        <v>0</v>
      </c>
      <c r="Y8" s="50"/>
    </row>
    <row r="9" spans="1:28" ht="14.25" customHeight="1" x14ac:dyDescent="0.2">
      <c r="A9" s="26"/>
      <c r="B9" s="27"/>
      <c r="C9" s="27">
        <f>SUM(B8:C8)</f>
        <v>5</v>
      </c>
      <c r="D9" s="27">
        <f t="shared" ref="D9:J9" si="10">SUM(D8+C9)</f>
        <v>7</v>
      </c>
      <c r="E9" s="27">
        <f t="shared" si="10"/>
        <v>8</v>
      </c>
      <c r="F9" s="27">
        <f t="shared" si="10"/>
        <v>12</v>
      </c>
      <c r="G9" s="30">
        <f t="shared" si="10"/>
        <v>15</v>
      </c>
      <c r="H9" s="30">
        <f t="shared" si="10"/>
        <v>20</v>
      </c>
      <c r="I9" s="30">
        <f t="shared" si="10"/>
        <v>25</v>
      </c>
      <c r="J9" s="30">
        <f t="shared" si="10"/>
        <v>25</v>
      </c>
      <c r="K9" s="188"/>
      <c r="L9" s="27"/>
      <c r="M9" s="27">
        <f>SUM(M8+L8)</f>
        <v>5</v>
      </c>
      <c r="N9" s="27">
        <f t="shared" ref="N9:T9" si="11">SUM(N8+M9)</f>
        <v>7</v>
      </c>
      <c r="O9" s="27">
        <f t="shared" si="11"/>
        <v>8</v>
      </c>
      <c r="P9" s="27">
        <f t="shared" si="11"/>
        <v>8</v>
      </c>
      <c r="Q9" s="27">
        <f t="shared" si="11"/>
        <v>5</v>
      </c>
      <c r="R9" s="27">
        <f t="shared" si="11"/>
        <v>7</v>
      </c>
      <c r="S9" s="27">
        <f t="shared" si="11"/>
        <v>8</v>
      </c>
      <c r="T9" s="27">
        <f t="shared" si="11"/>
        <v>10</v>
      </c>
      <c r="U9" s="30"/>
      <c r="V9" s="44"/>
      <c r="W9" s="49" t="s">
        <v>76</v>
      </c>
      <c r="X9" s="84">
        <f>AB5</f>
        <v>1</v>
      </c>
      <c r="Y9" s="53"/>
    </row>
    <row r="10" spans="1:28" ht="14.25" customHeight="1" x14ac:dyDescent="0.2">
      <c r="A10" s="26"/>
      <c r="B10" s="27"/>
      <c r="C10" s="27"/>
      <c r="D10" s="27"/>
      <c r="E10" s="27"/>
      <c r="F10" s="27"/>
      <c r="G10" s="30"/>
      <c r="H10" s="240" t="s">
        <v>79</v>
      </c>
      <c r="I10" s="230"/>
      <c r="J10" s="37">
        <f>SUM(J9-'2016 Pairings'!O16)</f>
        <v>-0.5</v>
      </c>
      <c r="K10" s="189"/>
      <c r="L10" s="27"/>
      <c r="M10" s="27"/>
      <c r="N10" s="30"/>
      <c r="O10" s="27"/>
      <c r="P10" s="27"/>
      <c r="Q10" s="27"/>
      <c r="R10" s="240" t="s">
        <v>80</v>
      </c>
      <c r="S10" s="254"/>
      <c r="T10" s="37">
        <f>SUM(T9-'2016 Pairings'!O16)</f>
        <v>-15.5</v>
      </c>
      <c r="U10" s="30"/>
      <c r="V10" s="45">
        <f>SUM(J10,T10)</f>
        <v>-16</v>
      </c>
      <c r="W10" s="49" t="s">
        <v>77</v>
      </c>
      <c r="X10" s="35">
        <v>3</v>
      </c>
      <c r="Y10" s="53" t="s">
        <v>78</v>
      </c>
    </row>
    <row r="11" spans="1:28" ht="14.25" customHeight="1" x14ac:dyDescent="0.25">
      <c r="A11" s="18" t="str">
        <f>Afternoon!A7</f>
        <v>Joe P</v>
      </c>
      <c r="B11" s="27">
        <f>SUM(IF(Afternoon!E7-Afternoon!E2=2,0,(IF(Afternoon!E7-Afternoon!E2=0,2,(IF(Afternoon!E7-Afternoon!E2&gt;2,-1,(IF(Afternoon!E7-Afternoon!E2&lt;0,4,IF(Afternoon!E7-Afternoon!E2=1,1)))))))))</f>
        <v>1</v>
      </c>
      <c r="C11" s="157">
        <f>SUM(IF(Afternoon!F7-Afternoon!F2=2,0,(IF(Afternoon!F7-Afternoon!F2=0,2,(IF(Afternoon!F7-Afternoon!F2&gt;2,-1,(IF(Afternoon!F7-Afternoon!F2&lt;0,4,IF(Afternoon!F7-Afternoon!F2=1,1)))))))))</f>
        <v>0</v>
      </c>
      <c r="D11" s="157">
        <f>SUM(IF(Afternoon!G7-Afternoon!G2=2,0,(IF(Afternoon!G7-Afternoon!G2=0,2,(IF(Afternoon!G7-Afternoon!G2&gt;2,-1,(IF(Afternoon!G7-Afternoon!G2&lt;0,4,IF(Afternoon!G7-Afternoon!G2=1,1)))))))))</f>
        <v>1</v>
      </c>
      <c r="E11" s="157">
        <f>SUM(IF(Afternoon!H7-Afternoon!H2=2,0,(IF(Afternoon!H7-Afternoon!H2=0,2,(IF(Afternoon!H7-Afternoon!H2&gt;2,-1,(IF(Afternoon!H7-Afternoon!H2&lt;0,4,IF(Afternoon!H7-Afternoon!H2=1,1)))))))))</f>
        <v>1</v>
      </c>
      <c r="F11" s="157">
        <f>SUM(IF(Afternoon!I7-Afternoon!I2=2,0,(IF(Afternoon!I7-Afternoon!I2=0,2,(IF(Afternoon!I7-Afternoon!I2&gt;2,-1,(IF(Afternoon!I7-Afternoon!I2&lt;0,4,IF(Afternoon!I7-Afternoon!I2=1,1)))))))))</f>
        <v>1</v>
      </c>
      <c r="G11" s="157">
        <f>SUM(IF(Afternoon!J7-Afternoon!J2=2,0,(IF(Afternoon!J7-Afternoon!J2=0,2,(IF(Afternoon!J7-Afternoon!J2&gt;2,-1,(IF(Afternoon!J7-Afternoon!J2&lt;0,4,IF(Afternoon!J7-Afternoon!J2=1,1)))))))))</f>
        <v>4</v>
      </c>
      <c r="H11" s="157">
        <f>SUM(IF(Afternoon!K7-Afternoon!K2=2,0,(IF(Afternoon!K7-Afternoon!K2=0,2,(IF(Afternoon!K7-Afternoon!K2&gt;2,-1,(IF(Afternoon!K7-Afternoon!K2&lt;0,4,IF(Afternoon!K7-Afternoon!K2=1,1)))))))))</f>
        <v>1</v>
      </c>
      <c r="I11" s="157">
        <f>SUM(IF(Afternoon!L7-Afternoon!L2=2,0,(IF(Afternoon!L7-Afternoon!L2=0,2,(IF(Afternoon!L7-Afternoon!L2&gt;2,-1,(IF(Afternoon!L7-Afternoon!L2&lt;0,4,IF(Afternoon!L7-Afternoon!L2=1,1)))))))))</f>
        <v>1</v>
      </c>
      <c r="J11" s="157">
        <f>SUM(IF(Afternoon!M7-Afternoon!M2=2,0,(IF(Afternoon!M7-Afternoon!M2=0,2,(IF(Afternoon!M7-Afternoon!M2&gt;2,-1,(IF(Afternoon!M7-Afternoon!M2&lt;0,4,IF(Afternoon!M7-Afternoon!M2=1,1)))))))))</f>
        <v>0</v>
      </c>
      <c r="K11" s="188"/>
      <c r="L11" s="157">
        <f>SUM(IF(Afternoon!O7-Afternoon!O2=2,0,(IF(Afternoon!O7-Afternoon!O2=0,2,(IF(Afternoon!O7-Afternoon!O2&gt;2,-1,(IF(Afternoon!O7-Afternoon!O2&lt;0,4,IF(Afternoon!O7-Afternoon!O2=1,1)))))))))</f>
        <v>1</v>
      </c>
      <c r="M11" s="157">
        <f>SUM(IF(Afternoon!P7-Afternoon!P2=2,0,(IF(Afternoon!P7-Afternoon!P2=0,2,(IF(Afternoon!P7-Afternoon!P2&gt;2,-1,(IF(Afternoon!P7-Afternoon!P2&lt;0,4,IF(Afternoon!P7-Afternoon!P2=1,1)))))))))</f>
        <v>1</v>
      </c>
      <c r="N11" s="157">
        <f>SUM(IF(Afternoon!Q7-Afternoon!Q2=2,0,(IF(Afternoon!Q7-Afternoon!Q2=0,2,(IF(Afternoon!Q7-Afternoon!Q2&gt;2,-1,(IF(Afternoon!Q7-Afternoon!Q2&lt;0,4,IF(Afternoon!Q7-Afternoon!Q2=1,1)))))))))</f>
        <v>1</v>
      </c>
      <c r="O11" s="157">
        <f>SUM(IF(Afternoon!R7-Afternoon!R2=2,0,(IF(Afternoon!R7-Afternoon!R2=0,2,(IF(Afternoon!R7-Afternoon!R2&gt;2,-1,(IF(Afternoon!R7-Afternoon!R2&lt;0,4,IF(Afternoon!R7-Afternoon!R2=1,1)))))))))</f>
        <v>2</v>
      </c>
      <c r="P11" s="157">
        <f>SUM(IF(Afternoon!S7-Afternoon!S2=2,0,(IF(Afternoon!S7-Afternoon!S2=0,2,(IF(Afternoon!S7-Afternoon!S2&gt;2,-1,(IF(Afternoon!S7-Afternoon!S2&lt;0,4,IF(Afternoon!S7-Afternoon!S2=1,1)))))))))</f>
        <v>1</v>
      </c>
      <c r="Q11" s="157">
        <f>SUM(IF(Afternoon!T7-Afternoon!T2=2,0,(IF(Afternoon!T7-Afternoon!T2=0,2,(IF(Afternoon!T7-Afternoon!T2&gt;2,-1,(IF(Afternoon!T7-Afternoon!T2&lt;0,4,IF(Afternoon!T7-Afternoon!T2=1,1)))))))))</f>
        <v>0</v>
      </c>
      <c r="R11" s="157">
        <f>SUM(IF(Afternoon!U7-Afternoon!U2=2,0,(IF(Afternoon!U7-Afternoon!U2=0,2,(IF(Afternoon!U7-Afternoon!U2&gt;2,-1,(IF(Afternoon!U7-Afternoon!U2&lt;0,4,IF(Afternoon!U7-Afternoon!U2=1,1)))))))))</f>
        <v>2</v>
      </c>
      <c r="S11" s="157">
        <f>SUM(IF(Afternoon!V7-Afternoon!V2=2,0,(IF(Afternoon!V7-Afternoon!V2=0,2,(IF(Afternoon!V7-Afternoon!V2&gt;2,-1,(IF(Afternoon!V7-Afternoon!V2&lt;0,4,IF(Afternoon!V7-Afternoon!V2=1,1)))))))))</f>
        <v>1</v>
      </c>
      <c r="T11" s="157">
        <f>SUM(IF(Afternoon!W7-Afternoon!W2=2,0,(IF(Afternoon!W7-Afternoon!W2=0,2,(IF(Afternoon!W7-Afternoon!W2&gt;2,-1,(IF(Afternoon!W7-Afternoon!W2&lt;0,4,IF(Afternoon!W7-Afternoon!W2=1,1)))))))))</f>
        <v>2</v>
      </c>
      <c r="U11" s="30"/>
      <c r="V11" s="32"/>
      <c r="W11" s="49" t="s">
        <v>81</v>
      </c>
      <c r="X11" s="28">
        <f>SUM(X7/X9)</f>
        <v>19</v>
      </c>
      <c r="Y11" s="50"/>
    </row>
    <row r="12" spans="1:28" ht="14.25" customHeight="1" thickBot="1" x14ac:dyDescent="0.3">
      <c r="A12" s="18" t="str">
        <f>Afternoon!A8</f>
        <v>Mike F</v>
      </c>
      <c r="B12" s="27">
        <f>SUM(IF(Afternoon!E8-Afternoon!E2=2,0,(IF(Afternoon!E8-Afternoon!E2=0,2,(IF(Afternoon!E8-Afternoon!E2&gt;2,-1,(IF(Afternoon!E8-Afternoon!E2&lt;0,4,IF(Afternoon!E8-Afternoon!E2=1,1)))))))))</f>
        <v>1</v>
      </c>
      <c r="C12" s="157">
        <f>SUM(IF(Afternoon!F8-Afternoon!F2=2,0,(IF(Afternoon!F8-Afternoon!F2=0,2,(IF(Afternoon!F8-Afternoon!F2&gt;2,-1,(IF(Afternoon!F8-Afternoon!F2&lt;0,4,IF(Afternoon!F8-Afternoon!F2=1,1)))))))))</f>
        <v>1</v>
      </c>
      <c r="D12" s="157">
        <f>SUM(IF(Afternoon!G8-Afternoon!G2=2,0,(IF(Afternoon!G8-Afternoon!G2=0,2,(IF(Afternoon!G8-Afternoon!G2&gt;2,-1,(IF(Afternoon!G8-Afternoon!G2&lt;0,4,IF(Afternoon!G8-Afternoon!G2=1,1)))))))))</f>
        <v>0</v>
      </c>
      <c r="E12" s="157">
        <f>SUM(IF(Afternoon!H8-Afternoon!H2=2,0,(IF(Afternoon!H8-Afternoon!H2=0,2,(IF(Afternoon!H8-Afternoon!H2&gt;2,-1,(IF(Afternoon!H8-Afternoon!H2&lt;0,4,IF(Afternoon!H8-Afternoon!H2=1,1)))))))))</f>
        <v>2</v>
      </c>
      <c r="F12" s="157">
        <f>SUM(IF(Afternoon!I8-Afternoon!I2=2,0,(IF(Afternoon!I8-Afternoon!I2=0,2,(IF(Afternoon!I8-Afternoon!I2&gt;2,-1,(IF(Afternoon!I8-Afternoon!I2&lt;0,4,IF(Afternoon!I8-Afternoon!I2=1,1)))))))))</f>
        <v>4</v>
      </c>
      <c r="G12" s="157">
        <f>SUM(IF(Afternoon!J8-Afternoon!J2=2,0,(IF(Afternoon!J8-Afternoon!J2=0,2,(IF(Afternoon!J8-Afternoon!J2&gt;2,-1,(IF(Afternoon!J8-Afternoon!J2&lt;0,4,IF(Afternoon!J8-Afternoon!J2=1,1)))))))))</f>
        <v>-1</v>
      </c>
      <c r="H12" s="157">
        <f>SUM(IF(Afternoon!K8-Afternoon!K2=2,0,(IF(Afternoon!K8-Afternoon!K2=0,2,(IF(Afternoon!K8-Afternoon!K2&gt;2,-1,(IF(Afternoon!K8-Afternoon!K2&lt;0,4,IF(Afternoon!K8-Afternoon!K2=1,1)))))))))</f>
        <v>1</v>
      </c>
      <c r="I12" s="157">
        <f>SUM(IF(Afternoon!L8-Afternoon!L2=2,0,(IF(Afternoon!L8-Afternoon!L2=0,2,(IF(Afternoon!L8-Afternoon!L2&gt;2,-1,(IF(Afternoon!L8-Afternoon!L2&lt;0,4,IF(Afternoon!L8-Afternoon!L2=1,1)))))))))</f>
        <v>1</v>
      </c>
      <c r="J12" s="157">
        <f>SUM(IF(Afternoon!M8-Afternoon!M2=2,0,(IF(Afternoon!M8-Afternoon!M2=0,2,(IF(Afternoon!M8-Afternoon!M2&gt;2,-1,(IF(Afternoon!M8-Afternoon!M2&lt;0,4,IF(Afternoon!M8-Afternoon!M2=1,1)))))))))</f>
        <v>1</v>
      </c>
      <c r="K12" s="188"/>
      <c r="L12" s="157">
        <f>SUM(IF(Afternoon!O8-Afternoon!O2=2,0,(IF(Afternoon!O8-Afternoon!O2=0,2,(IF(Afternoon!O8-Afternoon!O2&gt;2,-1,(IF(Afternoon!O8-Afternoon!O2&lt;0,4,IF(Afternoon!O8-Afternoon!O2=1,1)))))))))</f>
        <v>1</v>
      </c>
      <c r="M12" s="157">
        <f>SUM(IF(Afternoon!P8-Afternoon!P2=2,0,(IF(Afternoon!P8-Afternoon!P2=0,2,(IF(Afternoon!P8-Afternoon!P2&gt;2,-1,(IF(Afternoon!P8-Afternoon!P2&lt;0,4,IF(Afternoon!P8-Afternoon!P2=1,1)))))))))</f>
        <v>1</v>
      </c>
      <c r="N12" s="157">
        <f>SUM(IF(Afternoon!Q8-Afternoon!Q2=2,0,(IF(Afternoon!Q8-Afternoon!Q2=0,2,(IF(Afternoon!Q8-Afternoon!Q2&gt;2,-1,(IF(Afternoon!Q8-Afternoon!Q2&lt;0,4,IF(Afternoon!Q8-Afternoon!Q2=1,1)))))))))</f>
        <v>2</v>
      </c>
      <c r="O12" s="157">
        <f>SUM(IF(Afternoon!R8-Afternoon!R2=2,0,(IF(Afternoon!R8-Afternoon!R2=0,2,(IF(Afternoon!R8-Afternoon!R2&gt;2,-1,(IF(Afternoon!R8-Afternoon!R2&lt;0,4,IF(Afternoon!R8-Afternoon!R2=1,1)))))))))</f>
        <v>0</v>
      </c>
      <c r="P12" s="157">
        <f>SUM(IF(Afternoon!S8-Afternoon!S2=2,0,(IF(Afternoon!S8-Afternoon!S2=0,2,(IF(Afternoon!S8-Afternoon!S2&gt;2,-1,(IF(Afternoon!S8-Afternoon!S2&lt;0,4,IF(Afternoon!S8-Afternoon!S2=1,1)))))))))</f>
        <v>-1</v>
      </c>
      <c r="Q12" s="157">
        <f>SUM(IF(Afternoon!T8-Afternoon!T2=2,0,(IF(Afternoon!T8-Afternoon!T2=0,2,(IF(Afternoon!T8-Afternoon!T2&gt;2,-1,(IF(Afternoon!T8-Afternoon!T2&lt;0,4,IF(Afternoon!T8-Afternoon!T2=1,1)))))))))</f>
        <v>2</v>
      </c>
      <c r="R12" s="157">
        <f>SUM(IF(Afternoon!U8-Afternoon!U2=2,0,(IF(Afternoon!U8-Afternoon!U2=0,2,(IF(Afternoon!U8-Afternoon!U2&gt;2,-1,(IF(Afternoon!U8-Afternoon!U2&lt;0,4,IF(Afternoon!U8-Afternoon!U2=1,1)))))))))</f>
        <v>1</v>
      </c>
      <c r="S12" s="157">
        <f>SUM(IF(Afternoon!V8-Afternoon!V2=2,0,(IF(Afternoon!V8-Afternoon!V2=0,2,(IF(Afternoon!V8-Afternoon!V2&gt;2,-1,(IF(Afternoon!V8-Afternoon!V2&lt;0,4,IF(Afternoon!V8-Afternoon!V2=1,1)))))))))</f>
        <v>1</v>
      </c>
      <c r="T12" s="157">
        <f>SUM(IF(Afternoon!W8-Afternoon!W2=2,0,(IF(Afternoon!W8-Afternoon!W2=0,2,(IF(Afternoon!W8-Afternoon!W2&gt;2,-1,(IF(Afternoon!W8-Afternoon!W2&lt;0,4,IF(Afternoon!W8-Afternoon!W2=1,1)))))))))</f>
        <v>1</v>
      </c>
      <c r="U12" s="27"/>
      <c r="V12" s="36"/>
      <c r="W12" s="54" t="s">
        <v>82</v>
      </c>
      <c r="X12" s="55">
        <f>SUM(X11/X10)</f>
        <v>6.333333333333333</v>
      </c>
      <c r="Y12" s="56"/>
    </row>
    <row r="13" spans="1:28" ht="14.25" customHeight="1" thickBot="1" x14ac:dyDescent="0.25">
      <c r="A13" s="18" t="str">
        <f>Afternoon!A9</f>
        <v>Rudy</v>
      </c>
      <c r="B13" s="27">
        <f>SUM(IF(Afternoon!E9-Afternoon!E2=2,0,(IF(Afternoon!E9-Afternoon!E2=0,2,(IF(Afternoon!E9-Afternoon!E2&gt;2,-1,(IF(Afternoon!E9-Afternoon!E2&lt;0,4,IF(Afternoon!E9-Afternoon!E2=1,1)))))))))</f>
        <v>-1</v>
      </c>
      <c r="C13" s="157">
        <f>SUM(IF(Afternoon!F9-Afternoon!F2=2,0,(IF(Afternoon!F9-Afternoon!F2=0,2,(IF(Afternoon!F9-Afternoon!F2&gt;2,-1,(IF(Afternoon!F9-Afternoon!F2&lt;0,4,IF(Afternoon!F9-Afternoon!F2=1,1)))))))))</f>
        <v>1</v>
      </c>
      <c r="D13" s="157">
        <f>SUM(IF(Afternoon!G9-Afternoon!G2=2,0,(IF(Afternoon!G9-Afternoon!G2=0,2,(IF(Afternoon!G9-Afternoon!G2&gt;2,-1,(IF(Afternoon!G9-Afternoon!G2&lt;0,4,IF(Afternoon!G9-Afternoon!G2=1,1)))))))))</f>
        <v>1</v>
      </c>
      <c r="E13" s="157">
        <f>SUM(IF(Afternoon!H9-Afternoon!H2=2,0,(IF(Afternoon!H9-Afternoon!H2=0,2,(IF(Afternoon!H9-Afternoon!H2&gt;2,-1,(IF(Afternoon!H9-Afternoon!H2&lt;0,4,IF(Afternoon!H9-Afternoon!H2=1,1)))))))))</f>
        <v>2</v>
      </c>
      <c r="F13" s="157">
        <f>SUM(IF(Afternoon!I9-Afternoon!I2=2,0,(IF(Afternoon!I9-Afternoon!I2=0,2,(IF(Afternoon!I9-Afternoon!I2&gt;2,-1,(IF(Afternoon!I9-Afternoon!I2&lt;0,4,IF(Afternoon!I9-Afternoon!I2=1,1)))))))))</f>
        <v>1</v>
      </c>
      <c r="G13" s="157">
        <f>SUM(IF(Afternoon!J9-Afternoon!J2=2,0,(IF(Afternoon!J9-Afternoon!J2=0,2,(IF(Afternoon!J9-Afternoon!J2&gt;2,-1,(IF(Afternoon!J9-Afternoon!J2&lt;0,4,IF(Afternoon!J9-Afternoon!J2=1,1)))))))))</f>
        <v>-1</v>
      </c>
      <c r="H13" s="157">
        <f>SUM(IF(Afternoon!K9-Afternoon!K2=2,0,(IF(Afternoon!K9-Afternoon!K2=0,2,(IF(Afternoon!K9-Afternoon!K2&gt;2,-1,(IF(Afternoon!K9-Afternoon!K2&lt;0,4,IF(Afternoon!K9-Afternoon!K2=1,1)))))))))</f>
        <v>2</v>
      </c>
      <c r="I13" s="157">
        <f>SUM(IF(Afternoon!L9-Afternoon!L2=2,0,(IF(Afternoon!L9-Afternoon!L2=0,2,(IF(Afternoon!L9-Afternoon!L2&gt;2,-1,(IF(Afternoon!L9-Afternoon!L2&lt;0,4,IF(Afternoon!L9-Afternoon!L2=1,1)))))))))</f>
        <v>2</v>
      </c>
      <c r="J13" s="157">
        <f>SUM(IF(Afternoon!M9-Afternoon!M2=2,0,(IF(Afternoon!M9-Afternoon!M2=0,2,(IF(Afternoon!M9-Afternoon!M2&gt;2,-1,(IF(Afternoon!M9-Afternoon!M2&lt;0,4,IF(Afternoon!M9-Afternoon!M2=1,1)))))))))</f>
        <v>1</v>
      </c>
      <c r="K13" s="188"/>
      <c r="L13" s="157">
        <f>SUM(IF(Afternoon!O9-Afternoon!O2=2,0,(IF(Afternoon!O9-Afternoon!O2=0,2,(IF(Afternoon!O9-Afternoon!O2&gt;2,-1,(IF(Afternoon!O9-Afternoon!O2&lt;0,4,IF(Afternoon!O9-Afternoon!O2=1,1)))))))))</f>
        <v>4</v>
      </c>
      <c r="M13" s="157">
        <f>SUM(IF(Afternoon!P9-Afternoon!P2=2,0,(IF(Afternoon!P9-Afternoon!P2=0,2,(IF(Afternoon!P9-Afternoon!P2&gt;2,-1,(IF(Afternoon!P9-Afternoon!P2&lt;0,4,IF(Afternoon!P9-Afternoon!P2=1,1)))))))))</f>
        <v>-1</v>
      </c>
      <c r="N13" s="157">
        <f>SUM(IF(Afternoon!Q9-Afternoon!Q2=2,0,(IF(Afternoon!Q9-Afternoon!Q2=0,2,(IF(Afternoon!Q9-Afternoon!Q2&gt;2,-1,(IF(Afternoon!Q9-Afternoon!Q2&lt;0,4,IF(Afternoon!Q9-Afternoon!Q2=1,1)))))))))</f>
        <v>0</v>
      </c>
      <c r="O13" s="157">
        <f>SUM(IF(Afternoon!R9-Afternoon!R2=2,0,(IF(Afternoon!R9-Afternoon!R2=0,2,(IF(Afternoon!R9-Afternoon!R2&gt;2,-1,(IF(Afternoon!R9-Afternoon!R2&lt;0,4,IF(Afternoon!R9-Afternoon!R2=1,1)))))))))</f>
        <v>0</v>
      </c>
      <c r="P13" s="157">
        <f>SUM(IF(Afternoon!S9-Afternoon!S2=2,0,(IF(Afternoon!S9-Afternoon!S2=0,2,(IF(Afternoon!S9-Afternoon!S2&gt;2,-1,(IF(Afternoon!S9-Afternoon!S2&lt;0,4,IF(Afternoon!S9-Afternoon!S2=1,1)))))))))</f>
        <v>0</v>
      </c>
      <c r="Q13" s="157">
        <f>SUM(IF(Afternoon!T9-Afternoon!T2=2,0,(IF(Afternoon!T9-Afternoon!T2=0,2,(IF(Afternoon!T9-Afternoon!T2&gt;2,-1,(IF(Afternoon!T9-Afternoon!T2&lt;0,4,IF(Afternoon!T9-Afternoon!T2=1,1)))))))))</f>
        <v>2</v>
      </c>
      <c r="R13" s="157">
        <f>SUM(IF(Afternoon!U9-Afternoon!U2=2,0,(IF(Afternoon!U9-Afternoon!U2=0,2,(IF(Afternoon!U9-Afternoon!U2&gt;2,-1,(IF(Afternoon!U9-Afternoon!U2&lt;0,4,IF(Afternoon!U9-Afternoon!U2=1,1)))))))))</f>
        <v>2</v>
      </c>
      <c r="S13" s="157">
        <f>SUM(IF(Afternoon!V9-Afternoon!V2=2,0,(IF(Afternoon!V9-Afternoon!V2=0,2,(IF(Afternoon!V9-Afternoon!V2&gt;2,-1,(IF(Afternoon!V9-Afternoon!V2&lt;0,4,IF(Afternoon!V9-Afternoon!V2=1,1)))))))))</f>
        <v>2</v>
      </c>
      <c r="T13" s="157">
        <f>SUM(IF(Afternoon!W9-Afternoon!W2=2,0,(IF(Afternoon!W9-Afternoon!W2=0,2,(IF(Afternoon!W9-Afternoon!W2&gt;2,-1,(IF(Afternoon!W9-Afternoon!W2&lt;0,4,IF(Afternoon!W9-Afternoon!W2=1,1)))))))))</f>
        <v>2</v>
      </c>
      <c r="U13" s="27"/>
      <c r="V13" s="27"/>
    </row>
    <row r="14" spans="1:28" ht="14.25" customHeight="1" x14ac:dyDescent="0.2">
      <c r="A14" s="18" t="str">
        <f>Afternoon!A10</f>
        <v>Steve</v>
      </c>
      <c r="B14" s="157">
        <f>SUM(IF(Afternoon!E10-Afternoon!E2=2,0,(IF(Afternoon!E10-Afternoon!E2=0,2,(IF(Afternoon!E10-Afternoon!E2&gt;2,-1,(IF(Afternoon!E10-Afternoon!E2&lt;0,4,IF(Afternoon!E10-Afternoon!E2=1,1)))))))))</f>
        <v>0</v>
      </c>
      <c r="C14" s="157">
        <f>SUM(IF(Afternoon!F10-Afternoon!F2=2,0,(IF(Afternoon!F10-Afternoon!F2=0,2,(IF(Afternoon!F10-Afternoon!F2&gt;2,-1,(IF(Afternoon!F10-Afternoon!F2&lt;0,4,IF(Afternoon!F10-Afternoon!F2=1,1)))))))))</f>
        <v>1</v>
      </c>
      <c r="D14" s="157">
        <f>SUM(IF(Afternoon!G10-Afternoon!G2=2,0,(IF(Afternoon!G10-Afternoon!G2=0,2,(IF(Afternoon!G10-Afternoon!G2&gt;2,-1,(IF(Afternoon!G10-Afternoon!G2&lt;0,4,IF(Afternoon!G10-Afternoon!G2=1,1)))))))))</f>
        <v>-1</v>
      </c>
      <c r="E14" s="157">
        <f>SUM(IF(Afternoon!H10-Afternoon!H2=2,0,(IF(Afternoon!H10-Afternoon!H2=0,2,(IF(Afternoon!H10-Afternoon!H2&gt;2,-1,(IF(Afternoon!H10-Afternoon!H2&lt;0,4,IF(Afternoon!H10-Afternoon!H2=1,1)))))))))</f>
        <v>2</v>
      </c>
      <c r="F14" s="157">
        <f>SUM(IF(Afternoon!I10-Afternoon!I2=2,0,(IF(Afternoon!I10-Afternoon!I2=0,2,(IF(Afternoon!I10-Afternoon!I2&gt;2,-1,(IF(Afternoon!I10-Afternoon!I2&lt;0,4,IF(Afternoon!I10-Afternoon!I2=1,1)))))))))</f>
        <v>0</v>
      </c>
      <c r="G14" s="157">
        <f>SUM(IF(Afternoon!J10-Afternoon!J2=2,0,(IF(Afternoon!J10-Afternoon!J2=0,2,(IF(Afternoon!J10-Afternoon!J2&gt;2,-1,(IF(Afternoon!J10-Afternoon!J2&lt;0,4,IF(Afternoon!J10-Afternoon!J2=1,1)))))))))</f>
        <v>-1</v>
      </c>
      <c r="H14" s="157">
        <f>SUM(IF(Afternoon!K10-Afternoon!K2=2,0,(IF(Afternoon!K10-Afternoon!K2=0,2,(IF(Afternoon!K10-Afternoon!K2&gt;2,-1,(IF(Afternoon!K10-Afternoon!K2&lt;0,4,IF(Afternoon!K10-Afternoon!K2=1,1)))))))))</f>
        <v>1</v>
      </c>
      <c r="I14" s="157">
        <f>SUM(IF(Afternoon!L10-Afternoon!L2=2,0,(IF(Afternoon!L10-Afternoon!L2=0,2,(IF(Afternoon!L10-Afternoon!L2&gt;2,-1,(IF(Afternoon!L10-Afternoon!L2&lt;0,4,IF(Afternoon!L10-Afternoon!L2=1,1)))))))))</f>
        <v>1</v>
      </c>
      <c r="J14" s="157">
        <f>SUM(IF(Afternoon!M10-Afternoon!M2=2,0,(IF(Afternoon!M10-Afternoon!M2=0,2,(IF(Afternoon!M10-Afternoon!M2&gt;2,-1,(IF(Afternoon!M10-Afternoon!M2&lt;0,4,IF(Afternoon!M10-Afternoon!M2=1,1)))))))))</f>
        <v>0</v>
      </c>
      <c r="K14" s="188"/>
      <c r="L14" s="157">
        <f>SUM(IF(Afternoon!O10-Afternoon!O2=2,0,(IF(Afternoon!O10-Afternoon!O2=0,2,(IF(Afternoon!O10-Afternoon!O2&gt;2,-1,(IF(Afternoon!O10-Afternoon!O2&lt;0,4,IF(Afternoon!O10-Afternoon!O2=1,1)))))))))</f>
        <v>2</v>
      </c>
      <c r="M14" s="157">
        <f>SUM(IF(Afternoon!P10-Afternoon!P2=2,0,(IF(Afternoon!P10-Afternoon!P2=0,2,(IF(Afternoon!P10-Afternoon!P2&gt;2,-1,(IF(Afternoon!P10-Afternoon!P2&lt;0,4,IF(Afternoon!P10-Afternoon!P2=1,1)))))))))</f>
        <v>0</v>
      </c>
      <c r="N14" s="157">
        <f>SUM(IF(Afternoon!Q10-Afternoon!Q2=2,0,(IF(Afternoon!Q10-Afternoon!Q2=0,2,(IF(Afternoon!Q10-Afternoon!Q2&gt;2,-1,(IF(Afternoon!Q10-Afternoon!Q2&lt;0,4,IF(Afternoon!Q10-Afternoon!Q2=1,1)))))))))</f>
        <v>2</v>
      </c>
      <c r="O14" s="157">
        <f>SUM(IF(Afternoon!R10-Afternoon!R2=2,0,(IF(Afternoon!R10-Afternoon!R2=0,2,(IF(Afternoon!R10-Afternoon!R2&gt;2,-1,(IF(Afternoon!R10-Afternoon!R2&lt;0,4,IF(Afternoon!R10-Afternoon!R2=1,1)))))))))</f>
        <v>0</v>
      </c>
      <c r="P14" s="157">
        <f>SUM(IF(Afternoon!S10-Afternoon!S2=2,0,(IF(Afternoon!S10-Afternoon!S2=0,2,(IF(Afternoon!S10-Afternoon!S2&gt;2,-1,(IF(Afternoon!S10-Afternoon!S2&lt;0,4,IF(Afternoon!S10-Afternoon!S2=1,1)))))))))</f>
        <v>-1</v>
      </c>
      <c r="Q14" s="157">
        <f>SUM(IF(Afternoon!T10-Afternoon!T2=2,0,(IF(Afternoon!T10-Afternoon!T2=0,2,(IF(Afternoon!T10-Afternoon!T2&gt;2,-1,(IF(Afternoon!T10-Afternoon!T2&lt;0,4,IF(Afternoon!T10-Afternoon!T2=1,1)))))))))</f>
        <v>-1</v>
      </c>
      <c r="R14" s="157">
        <f>SUM(IF(Afternoon!U10-Afternoon!U2=2,0,(IF(Afternoon!U10-Afternoon!U2=0,2,(IF(Afternoon!U10-Afternoon!U2&gt;2,-1,(IF(Afternoon!U10-Afternoon!U2&lt;0,4,IF(Afternoon!U10-Afternoon!U2=1,1)))))))))</f>
        <v>1</v>
      </c>
      <c r="S14" s="157">
        <f>SUM(IF(Afternoon!V10-Afternoon!V2=2,0,(IF(Afternoon!V10-Afternoon!V2=0,2,(IF(Afternoon!V10-Afternoon!V2&gt;2,-1,(IF(Afternoon!V10-Afternoon!V2&lt;0,4,IF(Afternoon!V10-Afternoon!V2=1,1)))))))))</f>
        <v>1</v>
      </c>
      <c r="T14" s="157">
        <f>SUM(IF(Afternoon!W10-Afternoon!W2=2,0,(IF(Afternoon!W10-Afternoon!W2=0,2,(IF(Afternoon!W10-Afternoon!W2&gt;2,-1,(IF(Afternoon!W10-Afternoon!W2&lt;0,4,IF(Afternoon!W10-Afternoon!W2=1,1)))))))))</f>
        <v>1</v>
      </c>
      <c r="U14" s="27"/>
      <c r="V14" s="36"/>
      <c r="W14" s="57" t="s">
        <v>104</v>
      </c>
      <c r="X14" s="58">
        <f>MAX(T10,T17,T24,T31,T38)</f>
        <v>-6.5</v>
      </c>
      <c r="Y14" s="59"/>
    </row>
    <row r="15" spans="1:28" ht="14.25" customHeight="1" x14ac:dyDescent="0.2">
      <c r="A15" s="26"/>
      <c r="B15" s="33">
        <f>SUM(B11:B14)</f>
        <v>1</v>
      </c>
      <c r="C15" s="33">
        <f t="shared" ref="C15:T15" si="12">SUM(C11:C14)</f>
        <v>3</v>
      </c>
      <c r="D15" s="33">
        <f t="shared" si="12"/>
        <v>1</v>
      </c>
      <c r="E15" s="33">
        <f t="shared" si="12"/>
        <v>7</v>
      </c>
      <c r="F15" s="33">
        <f t="shared" si="12"/>
        <v>6</v>
      </c>
      <c r="G15" s="33">
        <f t="shared" si="12"/>
        <v>1</v>
      </c>
      <c r="H15" s="33">
        <f t="shared" si="12"/>
        <v>5</v>
      </c>
      <c r="I15" s="33">
        <f t="shared" si="12"/>
        <v>5</v>
      </c>
      <c r="J15" s="33">
        <f t="shared" si="12"/>
        <v>2</v>
      </c>
      <c r="K15" s="188"/>
      <c r="L15" s="33">
        <f t="shared" si="12"/>
        <v>8</v>
      </c>
      <c r="M15" s="33">
        <f t="shared" si="12"/>
        <v>1</v>
      </c>
      <c r="N15" s="33">
        <f t="shared" si="12"/>
        <v>5</v>
      </c>
      <c r="O15" s="33">
        <f t="shared" si="12"/>
        <v>2</v>
      </c>
      <c r="P15" s="33">
        <f t="shared" si="12"/>
        <v>-1</v>
      </c>
      <c r="Q15" s="33">
        <f t="shared" si="12"/>
        <v>3</v>
      </c>
      <c r="R15" s="33">
        <f t="shared" si="12"/>
        <v>6</v>
      </c>
      <c r="S15" s="33">
        <f t="shared" si="12"/>
        <v>5</v>
      </c>
      <c r="T15" s="33">
        <f t="shared" si="12"/>
        <v>6</v>
      </c>
      <c r="U15" s="27"/>
      <c r="V15" s="44"/>
      <c r="W15" s="49" t="s">
        <v>83</v>
      </c>
      <c r="X15" s="84">
        <f>AB6</f>
        <v>1</v>
      </c>
      <c r="Y15" s="53"/>
    </row>
    <row r="16" spans="1:28" ht="14.25" customHeight="1" x14ac:dyDescent="0.2">
      <c r="A16" s="26"/>
      <c r="B16" s="27"/>
      <c r="C16" s="27">
        <f>SUM(B15:C15)</f>
        <v>4</v>
      </c>
      <c r="D16" s="27">
        <f t="shared" ref="D16:J16" si="13">SUM(D15+C16)</f>
        <v>5</v>
      </c>
      <c r="E16" s="27">
        <f t="shared" si="13"/>
        <v>12</v>
      </c>
      <c r="F16" s="27">
        <f t="shared" si="13"/>
        <v>18</v>
      </c>
      <c r="G16" s="30">
        <f t="shared" si="13"/>
        <v>19</v>
      </c>
      <c r="H16" s="30">
        <f t="shared" si="13"/>
        <v>24</v>
      </c>
      <c r="I16" s="30">
        <f t="shared" si="13"/>
        <v>29</v>
      </c>
      <c r="J16" s="30">
        <f t="shared" si="13"/>
        <v>31</v>
      </c>
      <c r="K16" s="188"/>
      <c r="L16" s="27"/>
      <c r="M16" s="27">
        <f>SUM(M15+L15)</f>
        <v>9</v>
      </c>
      <c r="N16" s="27">
        <f t="shared" ref="N16:T16" si="14">SUM(N15+M16)</f>
        <v>14</v>
      </c>
      <c r="O16" s="27">
        <f t="shared" si="14"/>
        <v>16</v>
      </c>
      <c r="P16" s="27">
        <f t="shared" si="14"/>
        <v>15</v>
      </c>
      <c r="Q16" s="27">
        <f t="shared" si="14"/>
        <v>18</v>
      </c>
      <c r="R16" s="27">
        <f t="shared" si="14"/>
        <v>24</v>
      </c>
      <c r="S16" s="27">
        <f t="shared" si="14"/>
        <v>29</v>
      </c>
      <c r="T16" s="27">
        <f t="shared" si="14"/>
        <v>35</v>
      </c>
      <c r="U16" s="30"/>
      <c r="V16" s="44"/>
      <c r="W16" s="49" t="s">
        <v>84</v>
      </c>
      <c r="X16" s="35">
        <v>4</v>
      </c>
      <c r="Y16" s="53" t="s">
        <v>85</v>
      </c>
    </row>
    <row r="17" spans="1:25" ht="14.25" customHeight="1" x14ac:dyDescent="0.25">
      <c r="A17" s="26"/>
      <c r="B17" s="27"/>
      <c r="C17" s="27"/>
      <c r="D17" s="27"/>
      <c r="E17" s="27"/>
      <c r="F17" s="27"/>
      <c r="G17" s="30"/>
      <c r="H17" s="240" t="s">
        <v>90</v>
      </c>
      <c r="I17" s="230"/>
      <c r="J17" s="37">
        <f>SUM(J16-'2016 Pairings'!O17)</f>
        <v>-10.5</v>
      </c>
      <c r="K17" s="189"/>
      <c r="L17" s="27"/>
      <c r="M17" s="27"/>
      <c r="N17" s="30"/>
      <c r="O17" s="27"/>
      <c r="P17" s="27"/>
      <c r="Q17" s="27"/>
      <c r="R17" s="240" t="s">
        <v>91</v>
      </c>
      <c r="S17" s="254"/>
      <c r="T17" s="37">
        <f>SUM(T16-'2016 Pairings'!O17)</f>
        <v>-6.5</v>
      </c>
      <c r="U17" s="30"/>
      <c r="V17" s="45">
        <f>SUM(J17,T17)</f>
        <v>-17</v>
      </c>
      <c r="W17" s="49" t="s">
        <v>86</v>
      </c>
      <c r="X17" s="28">
        <f>SUM(X7/X15)</f>
        <v>19</v>
      </c>
      <c r="Y17" s="50"/>
    </row>
    <row r="18" spans="1:25" ht="14.25" customHeight="1" thickBot="1" x14ac:dyDescent="0.3">
      <c r="A18" s="18" t="str">
        <f>Afternoon!A11</f>
        <v>John D</v>
      </c>
      <c r="B18" s="27">
        <f>SUM(IF(Afternoon!E11-Afternoon!E2=2,0,(IF(Afternoon!E11-Afternoon!E2=0,2,(IF(Afternoon!E11-Afternoon!E2&gt;2,-1,(IF(Afternoon!E11-Afternoon!E2&lt;0,4,IF(Afternoon!E11-Afternoon!E2=1,1)))))))))</f>
        <v>1</v>
      </c>
      <c r="C18" s="157">
        <f>SUM(IF(Afternoon!F11-Afternoon!F2=2,0,(IF(Afternoon!F11-Afternoon!F2=0,2,(IF(Afternoon!F11-Afternoon!F2&gt;2,-1,(IF(Afternoon!F11-Afternoon!F2&lt;0,4,IF(Afternoon!F11-Afternoon!F2=1,1)))))))))</f>
        <v>-1</v>
      </c>
      <c r="D18" s="157">
        <f>SUM(IF(Afternoon!G11-Afternoon!G2=2,0,(IF(Afternoon!G11-Afternoon!G2=0,2,(IF(Afternoon!G11-Afternoon!G2&gt;2,-1,(IF(Afternoon!G11-Afternoon!G2&lt;0,4,IF(Afternoon!G11-Afternoon!G2=1,1)))))))))</f>
        <v>-1</v>
      </c>
      <c r="E18" s="157">
        <f>SUM(IF(Afternoon!H11-Afternoon!H2=2,0,(IF(Afternoon!H11-Afternoon!H2=0,2,(IF(Afternoon!H11-Afternoon!H2&gt;2,-1,(IF(Afternoon!H11-Afternoon!H2&lt;0,4,IF(Afternoon!H11-Afternoon!H2=1,1)))))))))</f>
        <v>2</v>
      </c>
      <c r="F18" s="157">
        <f>SUM(IF(Afternoon!I11-Afternoon!I2=2,0,(IF(Afternoon!I11-Afternoon!I2=0,2,(IF(Afternoon!I11-Afternoon!I2&gt;2,-1,(IF(Afternoon!I11-Afternoon!I2&lt;0,4,IF(Afternoon!I11-Afternoon!I2=1,1)))))))))</f>
        <v>0</v>
      </c>
      <c r="G18" s="157">
        <f>SUM(IF(Afternoon!J11-Afternoon!J2=2,0,(IF(Afternoon!J11-Afternoon!J2=0,2,(IF(Afternoon!J11-Afternoon!J2&gt;2,-1,(IF(Afternoon!J11-Afternoon!J2&lt;0,4,IF(Afternoon!J11-Afternoon!J2=1,1)))))))))</f>
        <v>0</v>
      </c>
      <c r="H18" s="157">
        <f>SUM(IF(Afternoon!K11-Afternoon!K2=2,0,(IF(Afternoon!K11-Afternoon!K2=0,2,(IF(Afternoon!K11-Afternoon!K2&gt;2,-1,(IF(Afternoon!K11-Afternoon!K2&lt;0,4,IF(Afternoon!K11-Afternoon!K2=1,1)))))))))</f>
        <v>0</v>
      </c>
      <c r="I18" s="157">
        <f>SUM(IF(Afternoon!L11-Afternoon!L2=2,0,(IF(Afternoon!L11-Afternoon!L2=0,2,(IF(Afternoon!L11-Afternoon!L2&gt;2,-1,(IF(Afternoon!L11-Afternoon!L2&lt;0,4,IF(Afternoon!L11-Afternoon!L2=1,1)))))))))</f>
        <v>1</v>
      </c>
      <c r="J18" s="157">
        <f>SUM(IF(Afternoon!M11-Afternoon!M2=2,0,(IF(Afternoon!M11-Afternoon!M2=0,2,(IF(Afternoon!M11-Afternoon!M2&gt;2,-1,(IF(Afternoon!M11-Afternoon!M2&lt;0,4,IF(Afternoon!M11-Afternoon!M2=1,1)))))))))</f>
        <v>0</v>
      </c>
      <c r="K18" s="188"/>
      <c r="L18" s="157">
        <f>SUM(IF(Afternoon!O11-Afternoon!O2=2,0,(IF(Afternoon!O11-Afternoon!O2=0,2,(IF(Afternoon!O11-Afternoon!O2&gt;2,-1,(IF(Afternoon!O11-Afternoon!O2&lt;0,4,IF(Afternoon!O11-Afternoon!O2=1,1)))))))))</f>
        <v>2</v>
      </c>
      <c r="M18" s="157">
        <f>SUM(IF(Afternoon!P11-Afternoon!P2=2,0,(IF(Afternoon!P11-Afternoon!P2=0,2,(IF(Afternoon!P11-Afternoon!P2&gt;2,-1,(IF(Afternoon!P11-Afternoon!P2&lt;0,4,IF(Afternoon!P11-Afternoon!P2=1,1)))))))))</f>
        <v>2</v>
      </c>
      <c r="N18" s="157">
        <f>SUM(IF(Afternoon!Q11-Afternoon!Q2=2,0,(IF(Afternoon!Q11-Afternoon!Q2=0,2,(IF(Afternoon!Q11-Afternoon!Q2&gt;2,-1,(IF(Afternoon!Q11-Afternoon!Q2&lt;0,4,IF(Afternoon!Q11-Afternoon!Q2=1,1)))))))))</f>
        <v>0</v>
      </c>
      <c r="O18" s="157">
        <f>SUM(IF(Afternoon!R11-Afternoon!R2=2,0,(IF(Afternoon!R11-Afternoon!R2=0,2,(IF(Afternoon!R11-Afternoon!R2&gt;2,-1,(IF(Afternoon!R11-Afternoon!R2&lt;0,4,IF(Afternoon!R11-Afternoon!R2=1,1)))))))))</f>
        <v>-1</v>
      </c>
      <c r="P18" s="157">
        <f>SUM(IF(Afternoon!S11-Afternoon!S2=2,0,(IF(Afternoon!S11-Afternoon!S2=0,2,(IF(Afternoon!S11-Afternoon!S2&gt;2,-1,(IF(Afternoon!S11-Afternoon!S2&lt;0,4,IF(Afternoon!S11-Afternoon!S2=1,1)))))))))</f>
        <v>0</v>
      </c>
      <c r="Q18" s="157">
        <f>SUM(IF(Afternoon!T11-Afternoon!T2=2,0,(IF(Afternoon!T11-Afternoon!T2=0,2,(IF(Afternoon!T11-Afternoon!T2&gt;2,-1,(IF(Afternoon!T11-Afternoon!T2&lt;0,4,IF(Afternoon!T11-Afternoon!T2=1,1)))))))))</f>
        <v>2</v>
      </c>
      <c r="R18" s="157">
        <f>SUM(IF(Afternoon!U11-Afternoon!U2=2,0,(IF(Afternoon!U11-Afternoon!U2=0,2,(IF(Afternoon!U11-Afternoon!U2&gt;2,-1,(IF(Afternoon!U11-Afternoon!U2&lt;0,4,IF(Afternoon!U11-Afternoon!U2=1,1)))))))))</f>
        <v>1</v>
      </c>
      <c r="S18" s="157">
        <f>SUM(IF(Afternoon!V11-Afternoon!V2=2,0,(IF(Afternoon!V11-Afternoon!V2=0,2,(IF(Afternoon!V11-Afternoon!V2&gt;2,-1,(IF(Afternoon!V11-Afternoon!V2&lt;0,4,IF(Afternoon!V11-Afternoon!V2=1,1)))))))))</f>
        <v>1</v>
      </c>
      <c r="T18" s="157">
        <f>SUM(IF(Afternoon!W11-Afternoon!W2=2,0,(IF(Afternoon!W11-Afternoon!W2=0,2,(IF(Afternoon!W11-Afternoon!W2&gt;2,-1,(IF(Afternoon!W11-Afternoon!W2&lt;0,4,IF(Afternoon!W11-Afternoon!W2=1,1)))))))))</f>
        <v>1</v>
      </c>
      <c r="U18" s="30"/>
      <c r="V18" s="36"/>
      <c r="W18" s="54" t="s">
        <v>87</v>
      </c>
      <c r="X18" s="55">
        <f>SUM(X17/X16)</f>
        <v>4.75</v>
      </c>
      <c r="Y18" s="56"/>
    </row>
    <row r="19" spans="1:25" ht="14.25" customHeight="1" thickBot="1" x14ac:dyDescent="0.25">
      <c r="A19" s="18" t="str">
        <f>Afternoon!A12</f>
        <v>Malcolm</v>
      </c>
      <c r="B19" s="27">
        <f>SUM(IF(Afternoon!E12-Afternoon!E2=2,0,(IF(Afternoon!E12-Afternoon!E2=0,2,(IF(Afternoon!E12-Afternoon!E2&gt;2,-1,(IF(Afternoon!E12-Afternoon!E2&lt;0,4,IF(Afternoon!E12-Afternoon!E2=1,1)))))))))</f>
        <v>0</v>
      </c>
      <c r="C19" s="157">
        <f>SUM(IF(Afternoon!F12-Afternoon!F2=2,0,(IF(Afternoon!F12-Afternoon!F2=0,2,(IF(Afternoon!F12-Afternoon!F2&gt;2,-1,(IF(Afternoon!F12-Afternoon!F2&lt;0,4,IF(Afternoon!F12-Afternoon!F2=1,1)))))))))</f>
        <v>2</v>
      </c>
      <c r="D19" s="157">
        <f>SUM(IF(Afternoon!G12-Afternoon!G2=2,0,(IF(Afternoon!G12-Afternoon!G2=0,2,(IF(Afternoon!G12-Afternoon!G2&gt;2,-1,(IF(Afternoon!G12-Afternoon!G2&lt;0,4,IF(Afternoon!G12-Afternoon!G2=1,1)))))))))</f>
        <v>1</v>
      </c>
      <c r="E19" s="157">
        <f>SUM(IF(Afternoon!H12-Afternoon!H2=2,0,(IF(Afternoon!H12-Afternoon!H2=0,2,(IF(Afternoon!H12-Afternoon!H2&gt;2,-1,(IF(Afternoon!H12-Afternoon!H2&lt;0,4,IF(Afternoon!H12-Afternoon!H2=1,1)))))))))</f>
        <v>2</v>
      </c>
      <c r="F19" s="157">
        <f>SUM(IF(Afternoon!I12-Afternoon!I2=2,0,(IF(Afternoon!I12-Afternoon!I2=0,2,(IF(Afternoon!I12-Afternoon!I2&gt;2,-1,(IF(Afternoon!I12-Afternoon!I2&lt;0,4,IF(Afternoon!I12-Afternoon!I2=1,1)))))))))</f>
        <v>1</v>
      </c>
      <c r="G19" s="157">
        <f>SUM(IF(Afternoon!J12-Afternoon!J2=2,0,(IF(Afternoon!J12-Afternoon!J2=0,2,(IF(Afternoon!J12-Afternoon!J2&gt;2,-1,(IF(Afternoon!J12-Afternoon!J2&lt;0,4,IF(Afternoon!J12-Afternoon!J2=1,1)))))))))</f>
        <v>-1</v>
      </c>
      <c r="H19" s="157">
        <f>SUM(IF(Afternoon!K12-Afternoon!K2=2,0,(IF(Afternoon!K12-Afternoon!K2=0,2,(IF(Afternoon!K12-Afternoon!K2&gt;2,-1,(IF(Afternoon!K12-Afternoon!K2&lt;0,4,IF(Afternoon!K12-Afternoon!K2=1,1)))))))))</f>
        <v>-1</v>
      </c>
      <c r="I19" s="157">
        <f>SUM(IF(Afternoon!L12-Afternoon!L2=2,0,(IF(Afternoon!L12-Afternoon!L2=0,2,(IF(Afternoon!L12-Afternoon!L2&gt;2,-1,(IF(Afternoon!L12-Afternoon!L2&lt;0,4,IF(Afternoon!L12-Afternoon!L2=1,1)))))))))</f>
        <v>0</v>
      </c>
      <c r="J19" s="157">
        <f>SUM(IF(Afternoon!M12-Afternoon!M2=2,0,(IF(Afternoon!M12-Afternoon!M2=0,2,(IF(Afternoon!M12-Afternoon!M2&gt;2,-1,(IF(Afternoon!M12-Afternoon!M2&lt;0,4,IF(Afternoon!M12-Afternoon!M2=1,1)))))))))</f>
        <v>1</v>
      </c>
      <c r="K19" s="188"/>
      <c r="L19" s="157">
        <f>SUM(IF(Afternoon!O12-Afternoon!O2=2,0,(IF(Afternoon!O12-Afternoon!O2=0,2,(IF(Afternoon!O12-Afternoon!O2&gt;2,-1,(IF(Afternoon!O12-Afternoon!O2&lt;0,4,IF(Afternoon!O12-Afternoon!O2=1,1)))))))))</f>
        <v>0</v>
      </c>
      <c r="M19" s="157">
        <f>SUM(IF(Afternoon!P12-Afternoon!P2=2,0,(IF(Afternoon!P12-Afternoon!P2=0,2,(IF(Afternoon!P12-Afternoon!P2&gt;2,-1,(IF(Afternoon!P12-Afternoon!P2&lt;0,4,IF(Afternoon!P12-Afternoon!P2=1,1)))))))))</f>
        <v>-1</v>
      </c>
      <c r="N19" s="157">
        <f>SUM(IF(Afternoon!Q12-Afternoon!Q2=2,0,(IF(Afternoon!Q12-Afternoon!Q2=0,2,(IF(Afternoon!Q12-Afternoon!Q2&gt;2,-1,(IF(Afternoon!Q12-Afternoon!Q2&lt;0,4,IF(Afternoon!Q12-Afternoon!Q2=1,1)))))))))</f>
        <v>2</v>
      </c>
      <c r="O19" s="157">
        <f>SUM(IF(Afternoon!R12-Afternoon!R2=2,0,(IF(Afternoon!R12-Afternoon!R2=0,2,(IF(Afternoon!R12-Afternoon!R2&gt;2,-1,(IF(Afternoon!R12-Afternoon!R2&lt;0,4,IF(Afternoon!R12-Afternoon!R2=1,1)))))))))</f>
        <v>1</v>
      </c>
      <c r="P19" s="157">
        <f>SUM(IF(Afternoon!S12-Afternoon!S2=2,0,(IF(Afternoon!S12-Afternoon!S2=0,2,(IF(Afternoon!S12-Afternoon!S2&gt;2,-1,(IF(Afternoon!S12-Afternoon!S2&lt;0,4,IF(Afternoon!S12-Afternoon!S2=1,1)))))))))</f>
        <v>-1</v>
      </c>
      <c r="Q19" s="157">
        <f>SUM(IF(Afternoon!T12-Afternoon!T2=2,0,(IF(Afternoon!T12-Afternoon!T2=0,2,(IF(Afternoon!T12-Afternoon!T2&gt;2,-1,(IF(Afternoon!T12-Afternoon!T2&lt;0,4,IF(Afternoon!T12-Afternoon!T2=1,1)))))))))</f>
        <v>-1</v>
      </c>
      <c r="R19" s="157">
        <f>SUM(IF(Afternoon!U12-Afternoon!U2=2,0,(IF(Afternoon!U12-Afternoon!U2=0,2,(IF(Afternoon!U12-Afternoon!U2&gt;2,-1,(IF(Afternoon!U12-Afternoon!U2&lt;0,4,IF(Afternoon!U12-Afternoon!U2=1,1)))))))))</f>
        <v>-1</v>
      </c>
      <c r="S19" s="157">
        <f>SUM(IF(Afternoon!V12-Afternoon!V2=2,0,(IF(Afternoon!V12-Afternoon!V2=0,2,(IF(Afternoon!V12-Afternoon!V2&gt;2,-1,(IF(Afternoon!V12-Afternoon!V2&lt;0,4,IF(Afternoon!V12-Afternoon!V2=1,1)))))))))</f>
        <v>-1</v>
      </c>
      <c r="T19" s="157">
        <f>SUM(IF(Afternoon!W12-Afternoon!W2=2,0,(IF(Afternoon!W12-Afternoon!W2=0,2,(IF(Afternoon!W12-Afternoon!W2&gt;2,-1,(IF(Afternoon!W12-Afternoon!W2&lt;0,4,IF(Afternoon!W12-Afternoon!W2=1,1)))))))))</f>
        <v>1</v>
      </c>
      <c r="U19" s="27"/>
      <c r="V19" s="27"/>
    </row>
    <row r="20" spans="1:25" ht="14.25" customHeight="1" x14ac:dyDescent="0.2">
      <c r="A20" s="18" t="str">
        <f>Afternoon!A13</f>
        <v>Doug</v>
      </c>
      <c r="B20" s="27">
        <f>SUM(IF(Afternoon!E13-Afternoon!E2=2,0,(IF(Afternoon!E13-Afternoon!E2=0,2,(IF(Afternoon!E13-Afternoon!E2&gt;2,-1,(IF(Afternoon!E13-Afternoon!E2&lt;0,4,IF(Afternoon!E13-Afternoon!E2=1,1)))))))))</f>
        <v>1</v>
      </c>
      <c r="C20" s="157">
        <f>SUM(IF(Afternoon!F13-Afternoon!F2=2,0,(IF(Afternoon!F13-Afternoon!F2=0,2,(IF(Afternoon!F13-Afternoon!F2&gt;2,-1,(IF(Afternoon!F13-Afternoon!F2&lt;0,4,IF(Afternoon!F13-Afternoon!F2=1,1)))))))))</f>
        <v>0</v>
      </c>
      <c r="D20" s="157">
        <f>SUM(IF(Afternoon!G13-Afternoon!G2=2,0,(IF(Afternoon!G13-Afternoon!G2=0,2,(IF(Afternoon!G13-Afternoon!G2&gt;2,-1,(IF(Afternoon!G13-Afternoon!G2&lt;0,4,IF(Afternoon!G13-Afternoon!G2=1,1)))))))))</f>
        <v>1</v>
      </c>
      <c r="E20" s="157">
        <f>SUM(IF(Afternoon!H13-Afternoon!H2=2,0,(IF(Afternoon!H13-Afternoon!H2=0,2,(IF(Afternoon!H13-Afternoon!H2&gt;2,-1,(IF(Afternoon!H13-Afternoon!H2&lt;0,4,IF(Afternoon!H13-Afternoon!H2=1,1)))))))))</f>
        <v>0</v>
      </c>
      <c r="F20" s="157">
        <f>SUM(IF(Afternoon!I13-Afternoon!I2=2,0,(IF(Afternoon!I13-Afternoon!I2=0,2,(IF(Afternoon!I13-Afternoon!I2&gt;2,-1,(IF(Afternoon!I13-Afternoon!I2&lt;0,4,IF(Afternoon!I13-Afternoon!I2=1,1)))))))))</f>
        <v>1</v>
      </c>
      <c r="G20" s="157">
        <f>SUM(IF(Afternoon!J13-Afternoon!J2=2,0,(IF(Afternoon!J13-Afternoon!J2=0,2,(IF(Afternoon!J13-Afternoon!J2&gt;2,-1,(IF(Afternoon!J13-Afternoon!J2&lt;0,4,IF(Afternoon!J13-Afternoon!J2=1,1)))))))))</f>
        <v>0</v>
      </c>
      <c r="H20" s="157">
        <f>SUM(IF(Afternoon!K13-Afternoon!K2=2,0,(IF(Afternoon!K13-Afternoon!K2=0,2,(IF(Afternoon!K13-Afternoon!K2&gt;2,-1,(IF(Afternoon!K13-Afternoon!K2&lt;0,4,IF(Afternoon!K13-Afternoon!K2=1,1)))))))))</f>
        <v>2</v>
      </c>
      <c r="I20" s="157">
        <f>SUM(IF(Afternoon!L13-Afternoon!L2=2,0,(IF(Afternoon!L13-Afternoon!L2=0,2,(IF(Afternoon!L13-Afternoon!L2&gt;2,-1,(IF(Afternoon!L13-Afternoon!L2&lt;0,4,IF(Afternoon!L13-Afternoon!L2=1,1)))))))))</f>
        <v>2</v>
      </c>
      <c r="J20" s="157">
        <f>SUM(IF(Afternoon!M13-Afternoon!M2=2,0,(IF(Afternoon!M13-Afternoon!M2=0,2,(IF(Afternoon!M13-Afternoon!M2&gt;2,-1,(IF(Afternoon!M13-Afternoon!M2&lt;0,4,IF(Afternoon!M13-Afternoon!M2=1,1)))))))))</f>
        <v>0</v>
      </c>
      <c r="K20" s="188"/>
      <c r="L20" s="157">
        <f>SUM(IF(Afternoon!O13-Afternoon!O2=2,0,(IF(Afternoon!O13-Afternoon!O2=0,2,(IF(Afternoon!O13-Afternoon!O2&gt;2,-1,(IF(Afternoon!O13-Afternoon!O2&lt;0,4,IF(Afternoon!O13-Afternoon!O2=1,1)))))))))</f>
        <v>2</v>
      </c>
      <c r="M20" s="157">
        <f>SUM(IF(Afternoon!P13-Afternoon!P2=2,0,(IF(Afternoon!P13-Afternoon!P2=0,2,(IF(Afternoon!P13-Afternoon!P2&gt;2,-1,(IF(Afternoon!P13-Afternoon!P2&lt;0,4,IF(Afternoon!P13-Afternoon!P2=1,1)))))))))</f>
        <v>2</v>
      </c>
      <c r="N20" s="157">
        <f>SUM(IF(Afternoon!Q13-Afternoon!Q2=2,0,(IF(Afternoon!Q13-Afternoon!Q2=0,2,(IF(Afternoon!Q13-Afternoon!Q2&gt;2,-1,(IF(Afternoon!Q13-Afternoon!Q2&lt;0,4,IF(Afternoon!Q13-Afternoon!Q2=1,1)))))))))</f>
        <v>2</v>
      </c>
      <c r="O20" s="157">
        <f>SUM(IF(Afternoon!R13-Afternoon!R2=2,0,(IF(Afternoon!R13-Afternoon!R2=0,2,(IF(Afternoon!R13-Afternoon!R2&gt;2,-1,(IF(Afternoon!R13-Afternoon!R2&lt;0,4,IF(Afternoon!R13-Afternoon!R2=1,1)))))))))</f>
        <v>1</v>
      </c>
      <c r="P20" s="157">
        <f>SUM(IF(Afternoon!S13-Afternoon!S2=2,0,(IF(Afternoon!S13-Afternoon!S2=0,2,(IF(Afternoon!S13-Afternoon!S2&gt;2,-1,(IF(Afternoon!S13-Afternoon!S2&lt;0,4,IF(Afternoon!S13-Afternoon!S2=1,1)))))))))</f>
        <v>2</v>
      </c>
      <c r="Q20" s="157">
        <f>SUM(IF(Afternoon!T13-Afternoon!T2=2,0,(IF(Afternoon!T13-Afternoon!T2=0,2,(IF(Afternoon!T13-Afternoon!T2&gt;2,-1,(IF(Afternoon!T13-Afternoon!T2&lt;0,4,IF(Afternoon!T13-Afternoon!T2=1,1)))))))))</f>
        <v>1</v>
      </c>
      <c r="R20" s="157">
        <f>SUM(IF(Afternoon!U13-Afternoon!U2=2,0,(IF(Afternoon!U13-Afternoon!U2=0,2,(IF(Afternoon!U13-Afternoon!U2&gt;2,-1,(IF(Afternoon!U13-Afternoon!U2&lt;0,4,IF(Afternoon!U13-Afternoon!U2=1,1)))))))))</f>
        <v>2</v>
      </c>
      <c r="S20" s="157">
        <f>SUM(IF(Afternoon!V13-Afternoon!V2=2,0,(IF(Afternoon!V13-Afternoon!V2=0,2,(IF(Afternoon!V13-Afternoon!V2&gt;2,-1,(IF(Afternoon!V13-Afternoon!V2&lt;0,4,IF(Afternoon!V13-Afternoon!V2=1,1)))))))))</f>
        <v>1</v>
      </c>
      <c r="T20" s="157">
        <f>SUM(IF(Afternoon!W13-Afternoon!W2=2,0,(IF(Afternoon!W13-Afternoon!W2=0,2,(IF(Afternoon!W13-Afternoon!W2&gt;2,-1,(IF(Afternoon!W13-Afternoon!W2&lt;0,4,IF(Afternoon!W13-Afternoon!W2=1,1)))))))))</f>
        <v>1</v>
      </c>
      <c r="U20" s="27"/>
      <c r="V20" s="36"/>
      <c r="W20" s="57" t="s">
        <v>105</v>
      </c>
      <c r="X20" s="58">
        <f>MAX(V10,V17,V24,V31,V38)</f>
        <v>-16</v>
      </c>
      <c r="Y20" s="59"/>
    </row>
    <row r="21" spans="1:25" ht="14.25" customHeight="1" x14ac:dyDescent="0.2">
      <c r="A21" s="18" t="str">
        <f>Afternoon!A14</f>
        <v>Herb</v>
      </c>
      <c r="B21" s="27">
        <f>SUM(IF(Afternoon!E14-Afternoon!E2=2,0,(IF(Afternoon!E14-Afternoon!E2=0,2,(IF(Afternoon!E14-Afternoon!E2&gt;2,-1,(IF(Afternoon!E14-Afternoon!E2&lt;0,4,IF(Afternoon!E14-Afternoon!E2=1,1)))))))))</f>
        <v>1</v>
      </c>
      <c r="C21" s="157">
        <f>SUM(IF(Afternoon!F14-Afternoon!F2=2,0,(IF(Afternoon!F14-Afternoon!F2=0,2,(IF(Afternoon!F14-Afternoon!F2&gt;2,-1,(IF(Afternoon!F14-Afternoon!F2&lt;0,4,IF(Afternoon!F14-Afternoon!F2=1,1)))))))))</f>
        <v>1</v>
      </c>
      <c r="D21" s="157">
        <f>SUM(IF(Afternoon!G14-Afternoon!G2=2,0,(IF(Afternoon!G14-Afternoon!G2=0,2,(IF(Afternoon!G14-Afternoon!G2&gt;2,-1,(IF(Afternoon!G14-Afternoon!G2&lt;0,4,IF(Afternoon!G14-Afternoon!G2=1,1)))))))))</f>
        <v>1</v>
      </c>
      <c r="E21" s="157">
        <f>SUM(IF(Afternoon!H14-Afternoon!H2=2,0,(IF(Afternoon!H14-Afternoon!H2=0,2,(IF(Afternoon!H14-Afternoon!H2&gt;2,-1,(IF(Afternoon!H14-Afternoon!H2&lt;0,4,IF(Afternoon!H14-Afternoon!H2=1,1)))))))))</f>
        <v>1</v>
      </c>
      <c r="F21" s="157">
        <f>SUM(IF(Afternoon!I14-Afternoon!I2=2,0,(IF(Afternoon!I14-Afternoon!I2=0,2,(IF(Afternoon!I14-Afternoon!I2&gt;2,-1,(IF(Afternoon!I14-Afternoon!I2&lt;0,4,IF(Afternoon!I14-Afternoon!I2=1,1)))))))))</f>
        <v>1</v>
      </c>
      <c r="G21" s="157">
        <f>SUM(IF(Afternoon!J14-Afternoon!J2=2,0,(IF(Afternoon!J14-Afternoon!J2=0,2,(IF(Afternoon!J14-Afternoon!J2&gt;2,-1,(IF(Afternoon!J14-Afternoon!J2&lt;0,4,IF(Afternoon!J14-Afternoon!J2=1,1)))))))))</f>
        <v>-1</v>
      </c>
      <c r="H21" s="157">
        <f>SUM(IF(Afternoon!K14-Afternoon!K2=2,0,(IF(Afternoon!K14-Afternoon!K2=0,2,(IF(Afternoon!K14-Afternoon!K2&gt;2,-1,(IF(Afternoon!K14-Afternoon!K2&lt;0,4,IF(Afternoon!K14-Afternoon!K2=1,1)))))))))</f>
        <v>-1</v>
      </c>
      <c r="I21" s="157">
        <f>SUM(IF(Afternoon!L14-Afternoon!L2=2,0,(IF(Afternoon!L14-Afternoon!L2=0,2,(IF(Afternoon!L14-Afternoon!L2&gt;2,-1,(IF(Afternoon!L14-Afternoon!L2&lt;0,4,IF(Afternoon!L14-Afternoon!L2=1,1)))))))))</f>
        <v>1</v>
      </c>
      <c r="J21" s="157">
        <f>SUM(IF(Afternoon!M14-Afternoon!M2=2,0,(IF(Afternoon!M14-Afternoon!M2=0,2,(IF(Afternoon!M14-Afternoon!M2&gt;2,-1,(IF(Afternoon!M14-Afternoon!M2&lt;0,4,IF(Afternoon!M14-Afternoon!M2=1,1)))))))))</f>
        <v>-1</v>
      </c>
      <c r="K21" s="188"/>
      <c r="L21" s="157">
        <f>SUM(IF(Afternoon!O14-Afternoon!O2=2,0,(IF(Afternoon!O14-Afternoon!O2=0,2,(IF(Afternoon!O14-Afternoon!O2&gt;2,-1,(IF(Afternoon!O14-Afternoon!O2&lt;0,4,IF(Afternoon!O14-Afternoon!O2=1,1)))))))))</f>
        <v>1</v>
      </c>
      <c r="M21" s="157">
        <f>SUM(IF(Afternoon!P14-Afternoon!P2=2,0,(IF(Afternoon!P14-Afternoon!P2=0,2,(IF(Afternoon!P14-Afternoon!P2&gt;2,-1,(IF(Afternoon!P14-Afternoon!P2&lt;0,4,IF(Afternoon!P14-Afternoon!P2=1,1)))))))))</f>
        <v>-1</v>
      </c>
      <c r="N21" s="157">
        <f>SUM(IF(Afternoon!Q14-Afternoon!Q2=2,0,(IF(Afternoon!Q14-Afternoon!Q2=0,2,(IF(Afternoon!Q14-Afternoon!Q2&gt;2,-1,(IF(Afternoon!Q14-Afternoon!Q2&lt;0,4,IF(Afternoon!Q14-Afternoon!Q2=1,1)))))))))</f>
        <v>-1</v>
      </c>
      <c r="O21" s="157">
        <f>SUM(IF(Afternoon!R14-Afternoon!R2=2,0,(IF(Afternoon!R14-Afternoon!R2=0,2,(IF(Afternoon!R14-Afternoon!R2&gt;2,-1,(IF(Afternoon!R14-Afternoon!R2&lt;0,4,IF(Afternoon!R14-Afternoon!R2=1,1)))))))))</f>
        <v>0</v>
      </c>
      <c r="P21" s="157">
        <f>SUM(IF(Afternoon!S14-Afternoon!S2=2,0,(IF(Afternoon!S14-Afternoon!S2=0,2,(IF(Afternoon!S14-Afternoon!S2&gt;2,-1,(IF(Afternoon!S14-Afternoon!S2&lt;0,4,IF(Afternoon!S14-Afternoon!S2=1,1)))))))))</f>
        <v>-1</v>
      </c>
      <c r="Q21" s="157">
        <f>SUM(IF(Afternoon!T14-Afternoon!T2=2,0,(IF(Afternoon!T14-Afternoon!T2=0,2,(IF(Afternoon!T14-Afternoon!T2&gt;2,-1,(IF(Afternoon!T14-Afternoon!T2&lt;0,4,IF(Afternoon!T14-Afternoon!T2=1,1)))))))))</f>
        <v>0</v>
      </c>
      <c r="R21" s="157">
        <f>SUM(IF(Afternoon!U14-Afternoon!U2=2,0,(IF(Afternoon!U14-Afternoon!U2=0,2,(IF(Afternoon!U14-Afternoon!U2&gt;2,-1,(IF(Afternoon!U14-Afternoon!U2&lt;0,4,IF(Afternoon!U14-Afternoon!U2=1,1)))))))))</f>
        <v>1</v>
      </c>
      <c r="S21" s="157">
        <f>SUM(IF(Afternoon!V14-Afternoon!V2=2,0,(IF(Afternoon!V14-Afternoon!V2=0,2,(IF(Afternoon!V14-Afternoon!V2&gt;2,-1,(IF(Afternoon!V14-Afternoon!V2&lt;0,4,IF(Afternoon!V14-Afternoon!V2=1,1)))))))))</f>
        <v>-1</v>
      </c>
      <c r="T21" s="157">
        <f>SUM(IF(Afternoon!W14-Afternoon!W2=2,0,(IF(Afternoon!W14-Afternoon!W2=0,2,(IF(Afternoon!W14-Afternoon!W2&gt;2,-1,(IF(Afternoon!W14-Afternoon!W2&lt;0,4,IF(Afternoon!W14-Afternoon!W2=1,1)))))))))</f>
        <v>-1</v>
      </c>
      <c r="U21" s="27"/>
      <c r="V21" s="36"/>
      <c r="W21" s="49" t="s">
        <v>88</v>
      </c>
      <c r="X21" s="35">
        <f>AB7</f>
        <v>1</v>
      </c>
      <c r="Y21" s="53" t="s">
        <v>89</v>
      </c>
    </row>
    <row r="22" spans="1:25" ht="14.25" customHeight="1" x14ac:dyDescent="0.2">
      <c r="A22" s="26"/>
      <c r="B22" s="33">
        <f>SUM(B18:B21)</f>
        <v>3</v>
      </c>
      <c r="C22" s="33">
        <f t="shared" ref="C22:J22" si="15">SUM(C18:C21)</f>
        <v>2</v>
      </c>
      <c r="D22" s="33">
        <f t="shared" si="15"/>
        <v>2</v>
      </c>
      <c r="E22" s="33">
        <f t="shared" si="15"/>
        <v>5</v>
      </c>
      <c r="F22" s="33">
        <f t="shared" si="15"/>
        <v>3</v>
      </c>
      <c r="G22" s="33">
        <f t="shared" si="15"/>
        <v>-2</v>
      </c>
      <c r="H22" s="33">
        <f t="shared" si="15"/>
        <v>0</v>
      </c>
      <c r="I22" s="33">
        <f t="shared" si="15"/>
        <v>4</v>
      </c>
      <c r="J22" s="33">
        <f t="shared" si="15"/>
        <v>0</v>
      </c>
      <c r="K22" s="188"/>
      <c r="L22" s="33">
        <f>SUM(L18:L21)</f>
        <v>5</v>
      </c>
      <c r="M22" s="33">
        <f t="shared" ref="M22:T22" si="16">SUM(M18:M21)</f>
        <v>2</v>
      </c>
      <c r="N22" s="33">
        <f t="shared" si="16"/>
        <v>3</v>
      </c>
      <c r="O22" s="33">
        <f t="shared" si="16"/>
        <v>1</v>
      </c>
      <c r="P22" s="33">
        <f t="shared" si="16"/>
        <v>0</v>
      </c>
      <c r="Q22" s="33">
        <f t="shared" si="16"/>
        <v>2</v>
      </c>
      <c r="R22" s="33">
        <f t="shared" si="16"/>
        <v>3</v>
      </c>
      <c r="S22" s="33">
        <f t="shared" si="16"/>
        <v>0</v>
      </c>
      <c r="T22" s="33">
        <f t="shared" si="16"/>
        <v>2</v>
      </c>
      <c r="U22" s="27"/>
      <c r="V22" s="44"/>
      <c r="W22" s="49" t="s">
        <v>92</v>
      </c>
      <c r="X22" s="35">
        <v>3</v>
      </c>
      <c r="Y22" s="53" t="s">
        <v>50</v>
      </c>
    </row>
    <row r="23" spans="1:25" ht="14.25" customHeight="1" x14ac:dyDescent="0.25">
      <c r="A23" s="26"/>
      <c r="B23" s="27"/>
      <c r="C23" s="27">
        <f>SUM(B22:C22)</f>
        <v>5</v>
      </c>
      <c r="D23" s="27">
        <f t="shared" ref="D23:J23" si="17">SUM(D22+C23)</f>
        <v>7</v>
      </c>
      <c r="E23" s="27">
        <f t="shared" si="17"/>
        <v>12</v>
      </c>
      <c r="F23" s="27">
        <f t="shared" si="17"/>
        <v>15</v>
      </c>
      <c r="G23" s="30">
        <f t="shared" si="17"/>
        <v>13</v>
      </c>
      <c r="H23" s="30">
        <f t="shared" si="17"/>
        <v>13</v>
      </c>
      <c r="I23" s="30">
        <f t="shared" si="17"/>
        <v>17</v>
      </c>
      <c r="J23" s="30">
        <f t="shared" si="17"/>
        <v>17</v>
      </c>
      <c r="K23" s="188"/>
      <c r="L23" s="27"/>
      <c r="M23" s="27">
        <f>SUM(M22+L22)</f>
        <v>7</v>
      </c>
      <c r="N23" s="27">
        <f t="shared" ref="N23:T23" si="18">SUM(N22+M23)</f>
        <v>10</v>
      </c>
      <c r="O23" s="27">
        <f t="shared" si="18"/>
        <v>11</v>
      </c>
      <c r="P23" s="27">
        <f t="shared" si="18"/>
        <v>11</v>
      </c>
      <c r="Q23" s="27">
        <f t="shared" si="18"/>
        <v>13</v>
      </c>
      <c r="R23" s="27">
        <f t="shared" si="18"/>
        <v>16</v>
      </c>
      <c r="S23" s="27">
        <f t="shared" si="18"/>
        <v>16</v>
      </c>
      <c r="T23" s="27">
        <f t="shared" si="18"/>
        <v>18</v>
      </c>
      <c r="U23" s="30"/>
      <c r="V23" s="44"/>
      <c r="W23" s="49" t="s">
        <v>93</v>
      </c>
      <c r="X23" s="28">
        <f>SUM(X7/X21)</f>
        <v>19</v>
      </c>
      <c r="Y23" s="50"/>
    </row>
    <row r="24" spans="1:25" ht="14.25" customHeight="1" thickBot="1" x14ac:dyDescent="0.3">
      <c r="A24" s="26"/>
      <c r="B24" s="27"/>
      <c r="C24" s="27"/>
      <c r="D24" s="27"/>
      <c r="E24" s="27"/>
      <c r="F24" s="27"/>
      <c r="G24" s="30"/>
      <c r="H24" s="240" t="s">
        <v>95</v>
      </c>
      <c r="I24" s="230"/>
      <c r="J24" s="37">
        <f>SUM(J23-'2016 Pairings'!O18)</f>
        <v>-15.5</v>
      </c>
      <c r="K24" s="189"/>
      <c r="L24" s="27"/>
      <c r="M24" s="27"/>
      <c r="N24" s="30"/>
      <c r="O24" s="27"/>
      <c r="P24" s="27"/>
      <c r="Q24" s="27"/>
      <c r="R24" s="240" t="s">
        <v>96</v>
      </c>
      <c r="S24" s="254"/>
      <c r="T24" s="37">
        <f>SUM(T23-'2016 Pairings'!O18)</f>
        <v>-14.5</v>
      </c>
      <c r="U24" s="30"/>
      <c r="V24" s="45">
        <f>SUM(J24,T24)</f>
        <v>-30</v>
      </c>
      <c r="W24" s="54" t="s">
        <v>94</v>
      </c>
      <c r="X24" s="55">
        <f>SUM(X23/X22)</f>
        <v>6.333333333333333</v>
      </c>
      <c r="Y24" s="56"/>
    </row>
    <row r="25" spans="1:25" ht="14.25" customHeight="1" x14ac:dyDescent="0.25">
      <c r="A25" s="18" t="str">
        <f>Afternoon!A15</f>
        <v>Bill</v>
      </c>
      <c r="B25" s="27">
        <f>SUM(IF(Afternoon!E15-Afternoon!E2=2,0,(IF(Afternoon!E15-Afternoon!E2=0,2,(IF(Afternoon!E15-Afternoon!E2&gt;2,-1,(IF(Afternoon!E15-Afternoon!E2&lt;0,4,IF(Afternoon!E15-Afternoon!E2=1,1)))))))))</f>
        <v>2</v>
      </c>
      <c r="C25" s="157">
        <f>SUM(IF(Afternoon!F15-Afternoon!F2=2,0,(IF(Afternoon!F15-Afternoon!F2=0,2,(IF(Afternoon!F15-Afternoon!F2&gt;2,-1,(IF(Afternoon!F15-Afternoon!F2&lt;0,4,IF(Afternoon!F15-Afternoon!F2=1,1)))))))))</f>
        <v>2</v>
      </c>
      <c r="D25" s="157">
        <f>SUM(IF(Afternoon!G15-Afternoon!G2=2,0,(IF(Afternoon!G15-Afternoon!G2=0,2,(IF(Afternoon!G15-Afternoon!G2&gt;2,-1,(IF(Afternoon!G15-Afternoon!G2&lt;0,4,IF(Afternoon!G15-Afternoon!G2=1,1)))))))))</f>
        <v>1</v>
      </c>
      <c r="E25" s="157">
        <f>SUM(IF(Afternoon!H15-Afternoon!H2=2,0,(IF(Afternoon!H15-Afternoon!H2=0,2,(IF(Afternoon!H15-Afternoon!H2&gt;2,-1,(IF(Afternoon!H15-Afternoon!H2&lt;0,4,IF(Afternoon!H15-Afternoon!H2=1,1)))))))))</f>
        <v>2</v>
      </c>
      <c r="F25" s="157">
        <f>SUM(IF(Afternoon!I15-Afternoon!I2=2,0,(IF(Afternoon!I15-Afternoon!I2=0,2,(IF(Afternoon!I15-Afternoon!I2&gt;2,-1,(IF(Afternoon!I15-Afternoon!I2&lt;0,4,IF(Afternoon!I15-Afternoon!I2=1,1)))))))))</f>
        <v>0</v>
      </c>
      <c r="G25" s="157">
        <f>SUM(IF(Afternoon!J15-Afternoon!J2=2,0,(IF(Afternoon!J15-Afternoon!J2=0,2,(IF(Afternoon!J15-Afternoon!J2&gt;2,-1,(IF(Afternoon!J15-Afternoon!J2&lt;0,4,IF(Afternoon!J15-Afternoon!J2=1,1)))))))))</f>
        <v>-1</v>
      </c>
      <c r="H25" s="157">
        <f>SUM(IF(Afternoon!K15-Afternoon!K2=2,0,(IF(Afternoon!K15-Afternoon!K2=0,2,(IF(Afternoon!K15-Afternoon!K2&gt;2,-1,(IF(Afternoon!K15-Afternoon!K2&lt;0,4,IF(Afternoon!K15-Afternoon!K2=1,1)))))))))</f>
        <v>-1</v>
      </c>
      <c r="I25" s="157">
        <f>SUM(IF(Afternoon!L15-Afternoon!L2=2,0,(IF(Afternoon!L15-Afternoon!L2=0,2,(IF(Afternoon!L15-Afternoon!L2&gt;2,-1,(IF(Afternoon!L15-Afternoon!L2&lt;0,4,IF(Afternoon!L15-Afternoon!L2=1,1)))))))))</f>
        <v>1</v>
      </c>
      <c r="J25" s="157">
        <f>SUM(IF(Afternoon!M15-Afternoon!M2=2,0,(IF(Afternoon!M15-Afternoon!M2=0,2,(IF(Afternoon!M15-Afternoon!M2&gt;2,-1,(IF(Afternoon!M15-Afternoon!M2&lt;0,4,IF(Afternoon!M15-Afternoon!M2=1,1)))))))))</f>
        <v>1</v>
      </c>
      <c r="K25" s="188"/>
      <c r="L25" s="157">
        <f>SUM(IF(Afternoon!O15-Afternoon!O2=2,0,(IF(Afternoon!O15-Afternoon!O2=0,2,(IF(Afternoon!O15-Afternoon!O2&gt;2,-1,(IF(Afternoon!O15-Afternoon!O2&lt;0,4,IF(Afternoon!O15-Afternoon!O2=1,1)))))))))</f>
        <v>2</v>
      </c>
      <c r="M25" s="157">
        <f>SUM(IF(Afternoon!P15-Afternoon!P2=2,0,(IF(Afternoon!P15-Afternoon!P2=0,2,(IF(Afternoon!P15-Afternoon!P2&gt;2,-1,(IF(Afternoon!P15-Afternoon!P2&lt;0,4,IF(Afternoon!P15-Afternoon!P2=1,1)))))))))</f>
        <v>-1</v>
      </c>
      <c r="N25" s="157">
        <f>SUM(IF(Afternoon!Q15-Afternoon!Q2=2,0,(IF(Afternoon!Q15-Afternoon!Q2=0,2,(IF(Afternoon!Q15-Afternoon!Q2&gt;2,-1,(IF(Afternoon!Q15-Afternoon!Q2&lt;0,4,IF(Afternoon!Q15-Afternoon!Q2=1,1)))))))))</f>
        <v>2</v>
      </c>
      <c r="O25" s="157">
        <f>SUM(IF(Afternoon!R15-Afternoon!R2=2,0,(IF(Afternoon!R15-Afternoon!R2=0,2,(IF(Afternoon!R15-Afternoon!R2&gt;2,-1,(IF(Afternoon!R15-Afternoon!R2&lt;0,4,IF(Afternoon!R15-Afternoon!R2=1,1)))))))))</f>
        <v>1</v>
      </c>
      <c r="P25" s="157">
        <f>SUM(IF(Afternoon!S15-Afternoon!S2=2,0,(IF(Afternoon!S15-Afternoon!S2=0,2,(IF(Afternoon!S15-Afternoon!S2&gt;2,-1,(IF(Afternoon!S15-Afternoon!S2&lt;0,4,IF(Afternoon!S15-Afternoon!S2=1,1)))))))))</f>
        <v>2</v>
      </c>
      <c r="Q25" s="157">
        <f>SUM(IF(Afternoon!T15-Afternoon!T2=2,0,(IF(Afternoon!T15-Afternoon!T2=0,2,(IF(Afternoon!T15-Afternoon!T2&gt;2,-1,(IF(Afternoon!T15-Afternoon!T2&lt;0,4,IF(Afternoon!T15-Afternoon!T2=1,1)))))))))</f>
        <v>1</v>
      </c>
      <c r="R25" s="157">
        <f>SUM(IF(Afternoon!U15-Afternoon!U2=2,0,(IF(Afternoon!U15-Afternoon!U2=0,2,(IF(Afternoon!U15-Afternoon!U2&gt;2,-1,(IF(Afternoon!U15-Afternoon!U2&lt;0,4,IF(Afternoon!U15-Afternoon!U2=1,1)))))))))</f>
        <v>1</v>
      </c>
      <c r="S25" s="157">
        <f>SUM(IF(Afternoon!V15-Afternoon!V2=2,0,(IF(Afternoon!V15-Afternoon!V2=0,2,(IF(Afternoon!V15-Afternoon!V2&gt;2,-1,(IF(Afternoon!V15-Afternoon!V2&lt;0,4,IF(Afternoon!V15-Afternoon!V2=1,1)))))))))</f>
        <v>2</v>
      </c>
      <c r="T25" s="157">
        <f>SUM(IF(Afternoon!W15-Afternoon!W2=2,0,(IF(Afternoon!W15-Afternoon!W2=0,2,(IF(Afternoon!W15-Afternoon!W2&gt;2,-1,(IF(Afternoon!W15-Afternoon!W2&lt;0,4,IF(Afternoon!W15-Afternoon!W2=1,1)))))))))</f>
        <v>1</v>
      </c>
      <c r="U25" s="30"/>
      <c r="V25" s="27"/>
      <c r="W25" s="31"/>
      <c r="X25" s="31"/>
      <c r="Y25" s="32"/>
    </row>
    <row r="26" spans="1:25" ht="14.25" customHeight="1" x14ac:dyDescent="0.25">
      <c r="A26" s="18" t="str">
        <f>Afternoon!A16</f>
        <v>Ron W</v>
      </c>
      <c r="B26" s="27">
        <f>SUM(IF(Afternoon!E16-Afternoon!E2=2,0,(IF(Afternoon!E16-Afternoon!E2=0,2,(IF(Afternoon!E16-Afternoon!E2&gt;2,-1,(IF(Afternoon!E16-Afternoon!E2&lt;0,4,IF(Afternoon!E16-Afternoon!E2=1,1)))))))))</f>
        <v>0</v>
      </c>
      <c r="C26" s="157">
        <f>SUM(IF(Afternoon!F16-Afternoon!F2=2,0,(IF(Afternoon!F16-Afternoon!F2=0,2,(IF(Afternoon!F16-Afternoon!F2&gt;2,-1,(IF(Afternoon!F16-Afternoon!F2&lt;0,4,IF(Afternoon!F16-Afternoon!F2=1,1)))))))))</f>
        <v>2</v>
      </c>
      <c r="D26" s="157">
        <f>SUM(IF(Afternoon!G16-Afternoon!G2=2,0,(IF(Afternoon!G16-Afternoon!G2=0,2,(IF(Afternoon!G16-Afternoon!G2&gt;2,-1,(IF(Afternoon!G16-Afternoon!G2&lt;0,4,IF(Afternoon!G16-Afternoon!G2=1,1)))))))))</f>
        <v>1</v>
      </c>
      <c r="E26" s="157">
        <f>SUM(IF(Afternoon!H16-Afternoon!H2=2,0,(IF(Afternoon!H16-Afternoon!H2=0,2,(IF(Afternoon!H16-Afternoon!H2&gt;2,-1,(IF(Afternoon!H16-Afternoon!H2&lt;0,4,IF(Afternoon!H16-Afternoon!H2=1,1)))))))))</f>
        <v>1</v>
      </c>
      <c r="F26" s="157">
        <f>SUM(IF(Afternoon!I16-Afternoon!I2=2,0,(IF(Afternoon!I16-Afternoon!I2=0,2,(IF(Afternoon!I16-Afternoon!I2&gt;2,-1,(IF(Afternoon!I16-Afternoon!I2&lt;0,4,IF(Afternoon!I16-Afternoon!I2=1,1)))))))))</f>
        <v>0</v>
      </c>
      <c r="G26" s="157">
        <f>SUM(IF(Afternoon!J16-Afternoon!J2=2,0,(IF(Afternoon!J16-Afternoon!J2=0,2,(IF(Afternoon!J16-Afternoon!J2&gt;2,-1,(IF(Afternoon!J16-Afternoon!J2&lt;0,4,IF(Afternoon!J16-Afternoon!J2=1,1)))))))))</f>
        <v>-1</v>
      </c>
      <c r="H26" s="157">
        <f>SUM(IF(Afternoon!K16-Afternoon!K2=2,0,(IF(Afternoon!K16-Afternoon!K2=0,2,(IF(Afternoon!K16-Afternoon!K2&gt;2,-1,(IF(Afternoon!K16-Afternoon!K2&lt;0,4,IF(Afternoon!K16-Afternoon!K2=1,1)))))))))</f>
        <v>1</v>
      </c>
      <c r="I26" s="157">
        <f>SUM(IF(Afternoon!L16-Afternoon!L2=2,0,(IF(Afternoon!L16-Afternoon!L2=0,2,(IF(Afternoon!L16-Afternoon!L2&gt;2,-1,(IF(Afternoon!L16-Afternoon!L2&lt;0,4,IF(Afternoon!L16-Afternoon!L2=1,1)))))))))</f>
        <v>-1</v>
      </c>
      <c r="J26" s="157">
        <f>SUM(IF(Afternoon!M16-Afternoon!M2=2,0,(IF(Afternoon!M16-Afternoon!M2=0,2,(IF(Afternoon!M16-Afternoon!M2&gt;2,-1,(IF(Afternoon!M16-Afternoon!M2&lt;0,4,IF(Afternoon!M16-Afternoon!M2=1,1)))))))))</f>
        <v>-1</v>
      </c>
      <c r="K26" s="188"/>
      <c r="L26" s="157">
        <f>SUM(IF(Afternoon!O16-Afternoon!O2=2,0,(IF(Afternoon!O16-Afternoon!O2=0,2,(IF(Afternoon!O16-Afternoon!O2&gt;2,-1,(IF(Afternoon!O16-Afternoon!O2&lt;0,4,IF(Afternoon!O16-Afternoon!O2=1,1)))))))))</f>
        <v>1</v>
      </c>
      <c r="M26" s="157">
        <f>SUM(IF(Afternoon!P16-Afternoon!P2=2,0,(IF(Afternoon!P16-Afternoon!P2=0,2,(IF(Afternoon!P16-Afternoon!P2&gt;2,-1,(IF(Afternoon!P16-Afternoon!P2&lt;0,4,IF(Afternoon!P16-Afternoon!P2=1,1)))))))))</f>
        <v>1</v>
      </c>
      <c r="N26" s="157">
        <f>SUM(IF(Afternoon!Q16-Afternoon!Q2=2,0,(IF(Afternoon!Q16-Afternoon!Q2=0,2,(IF(Afternoon!Q16-Afternoon!Q2&gt;2,-1,(IF(Afternoon!Q16-Afternoon!Q2&lt;0,4,IF(Afternoon!Q16-Afternoon!Q2=1,1)))))))))</f>
        <v>0</v>
      </c>
      <c r="O26" s="157">
        <f>SUM(IF(Afternoon!R16-Afternoon!R2=2,0,(IF(Afternoon!R16-Afternoon!R2=0,2,(IF(Afternoon!R16-Afternoon!R2&gt;2,-1,(IF(Afternoon!R16-Afternoon!R2&lt;0,4,IF(Afternoon!R16-Afternoon!R2=1,1)))))))))</f>
        <v>-1</v>
      </c>
      <c r="P26" s="157">
        <f>SUM(IF(Afternoon!S16-Afternoon!S2=2,0,(IF(Afternoon!S16-Afternoon!S2=0,2,(IF(Afternoon!S16-Afternoon!S2&gt;2,-1,(IF(Afternoon!S16-Afternoon!S2&lt;0,4,IF(Afternoon!S16-Afternoon!S2=1,1)))))))))</f>
        <v>-1</v>
      </c>
      <c r="Q26" s="157">
        <f>SUM(IF(Afternoon!T16-Afternoon!T2=2,0,(IF(Afternoon!T16-Afternoon!T2=0,2,(IF(Afternoon!T16-Afternoon!T2&gt;2,-1,(IF(Afternoon!T16-Afternoon!T2&lt;0,4,IF(Afternoon!T16-Afternoon!T2=1,1)))))))))</f>
        <v>0</v>
      </c>
      <c r="R26" s="157">
        <f>SUM(IF(Afternoon!U16-Afternoon!U2=2,0,(IF(Afternoon!U16-Afternoon!U2=0,2,(IF(Afternoon!U16-Afternoon!U2&gt;2,-1,(IF(Afternoon!U16-Afternoon!U2&lt;0,4,IF(Afternoon!U16-Afternoon!U2=1,1)))))))))</f>
        <v>0</v>
      </c>
      <c r="S26" s="157">
        <f>SUM(IF(Afternoon!V16-Afternoon!V2=2,0,(IF(Afternoon!V16-Afternoon!V2=0,2,(IF(Afternoon!V16-Afternoon!V2&gt;2,-1,(IF(Afternoon!V16-Afternoon!V2&lt;0,4,IF(Afternoon!V16-Afternoon!V2=1,1)))))))))</f>
        <v>-1</v>
      </c>
      <c r="T26" s="157">
        <f>SUM(IF(Afternoon!W16-Afternoon!W2=2,0,(IF(Afternoon!W16-Afternoon!W2=0,2,(IF(Afternoon!W16-Afternoon!W2&gt;2,-1,(IF(Afternoon!W16-Afternoon!W2&lt;0,4,IF(Afternoon!W16-Afternoon!W2=1,1)))))))))</f>
        <v>0</v>
      </c>
      <c r="U26" s="27"/>
      <c r="V26" s="27"/>
      <c r="W26" s="31"/>
      <c r="X26" s="31"/>
      <c r="Y26" s="32"/>
    </row>
    <row r="27" spans="1:25" ht="14.25" customHeight="1" x14ac:dyDescent="0.25">
      <c r="A27" s="18" t="str">
        <f>Afternoon!A17</f>
        <v>Mike C</v>
      </c>
      <c r="B27" s="27">
        <f>SUM(IF(Afternoon!E17-Afternoon!E2=2,0,(IF(Afternoon!E17-Afternoon!E2=0,2,(IF(Afternoon!E17-Afternoon!E2&gt;2,-1,(IF(Afternoon!E17-Afternoon!E2&lt;0,4,IF(Afternoon!E17-Afternoon!E2=1,1)))))))))</f>
        <v>-1</v>
      </c>
      <c r="C27" s="157">
        <f>SUM(IF(Afternoon!F17-Afternoon!F2=2,0,(IF(Afternoon!F17-Afternoon!F2=0,2,(IF(Afternoon!F17-Afternoon!F2&gt;2,-1,(IF(Afternoon!F17-Afternoon!F2&lt;0,4,IF(Afternoon!F17-Afternoon!F2=1,1)))))))))</f>
        <v>1</v>
      </c>
      <c r="D27" s="157">
        <f>SUM(IF(Afternoon!G17-Afternoon!G2=2,0,(IF(Afternoon!G17-Afternoon!G2=0,2,(IF(Afternoon!G17-Afternoon!G2&gt;2,-1,(IF(Afternoon!G17-Afternoon!G2&lt;0,4,IF(Afternoon!G17-Afternoon!G2=1,1)))))))))</f>
        <v>1</v>
      </c>
      <c r="E27" s="157">
        <f>SUM(IF(Afternoon!H17-Afternoon!H2=2,0,(IF(Afternoon!H17-Afternoon!H2=0,2,(IF(Afternoon!H17-Afternoon!H2&gt;2,-1,(IF(Afternoon!H17-Afternoon!H2&lt;0,4,IF(Afternoon!H17-Afternoon!H2=1,1)))))))))</f>
        <v>2</v>
      </c>
      <c r="F27" s="157">
        <f>SUM(IF(Afternoon!I17-Afternoon!I2=2,0,(IF(Afternoon!I17-Afternoon!I2=0,2,(IF(Afternoon!I17-Afternoon!I2&gt;2,-1,(IF(Afternoon!I17-Afternoon!I2&lt;0,4,IF(Afternoon!I17-Afternoon!I2=1,1)))))))))</f>
        <v>2</v>
      </c>
      <c r="G27" s="157">
        <f>SUM(IF(Afternoon!J17-Afternoon!J2=2,0,(IF(Afternoon!J17-Afternoon!J2=0,2,(IF(Afternoon!J17-Afternoon!J2&gt;2,-1,(IF(Afternoon!J17-Afternoon!J2&lt;0,4,IF(Afternoon!J17-Afternoon!J2=1,1)))))))))</f>
        <v>1</v>
      </c>
      <c r="H27" s="157">
        <f>SUM(IF(Afternoon!K17-Afternoon!K2=2,0,(IF(Afternoon!K17-Afternoon!K2=0,2,(IF(Afternoon!K17-Afternoon!K2&gt;2,-1,(IF(Afternoon!K17-Afternoon!K2&lt;0,4,IF(Afternoon!K17-Afternoon!K2=1,1)))))))))</f>
        <v>1</v>
      </c>
      <c r="I27" s="157">
        <f>SUM(IF(Afternoon!L17-Afternoon!L2=2,0,(IF(Afternoon!L17-Afternoon!L2=0,2,(IF(Afternoon!L17-Afternoon!L2&gt;2,-1,(IF(Afternoon!L17-Afternoon!L2&lt;0,4,IF(Afternoon!L17-Afternoon!L2=1,1)))))))))</f>
        <v>1</v>
      </c>
      <c r="J27" s="157">
        <f>SUM(IF(Afternoon!M17-Afternoon!M2=2,0,(IF(Afternoon!M17-Afternoon!M2=0,2,(IF(Afternoon!M17-Afternoon!M2&gt;2,-1,(IF(Afternoon!M17-Afternoon!M2&lt;0,4,IF(Afternoon!M17-Afternoon!M2=1,1)))))))))</f>
        <v>1</v>
      </c>
      <c r="K27" s="188"/>
      <c r="L27" s="157">
        <f>SUM(IF(Afternoon!O17-Afternoon!O2=2,0,(IF(Afternoon!O17-Afternoon!O2=0,2,(IF(Afternoon!O17-Afternoon!O2&gt;2,-1,(IF(Afternoon!O17-Afternoon!O2&lt;0,4,IF(Afternoon!O17-Afternoon!O2=1,1)))))))))</f>
        <v>0</v>
      </c>
      <c r="M27" s="157">
        <f>SUM(IF(Afternoon!P17-Afternoon!P2=2,0,(IF(Afternoon!P17-Afternoon!P2=0,2,(IF(Afternoon!P17-Afternoon!P2&gt;2,-1,(IF(Afternoon!P17-Afternoon!P2&lt;0,4,IF(Afternoon!P17-Afternoon!P2=1,1)))))))))</f>
        <v>-1</v>
      </c>
      <c r="N27" s="157">
        <f>SUM(IF(Afternoon!Q17-Afternoon!Q2=2,0,(IF(Afternoon!Q17-Afternoon!Q2=0,2,(IF(Afternoon!Q17-Afternoon!Q2&gt;2,-1,(IF(Afternoon!Q17-Afternoon!Q2&lt;0,4,IF(Afternoon!Q17-Afternoon!Q2=1,1)))))))))</f>
        <v>1</v>
      </c>
      <c r="O27" s="157">
        <f>SUM(IF(Afternoon!R17-Afternoon!R2=2,0,(IF(Afternoon!R17-Afternoon!R2=0,2,(IF(Afternoon!R17-Afternoon!R2&gt;2,-1,(IF(Afternoon!R17-Afternoon!R2&lt;0,4,IF(Afternoon!R17-Afternoon!R2=1,1)))))))))</f>
        <v>-1</v>
      </c>
      <c r="P27" s="157">
        <f>SUM(IF(Afternoon!S17-Afternoon!S2=2,0,(IF(Afternoon!S17-Afternoon!S2=0,2,(IF(Afternoon!S17-Afternoon!S2&gt;2,-1,(IF(Afternoon!S17-Afternoon!S2&lt;0,4,IF(Afternoon!S17-Afternoon!S2=1,1)))))))))</f>
        <v>2</v>
      </c>
      <c r="Q27" s="157">
        <f>SUM(IF(Afternoon!T17-Afternoon!T2=2,0,(IF(Afternoon!T17-Afternoon!T2=0,2,(IF(Afternoon!T17-Afternoon!T2&gt;2,-1,(IF(Afternoon!T17-Afternoon!T2&lt;0,4,IF(Afternoon!T17-Afternoon!T2=1,1)))))))))</f>
        <v>-1</v>
      </c>
      <c r="R27" s="157">
        <f>SUM(IF(Afternoon!U17-Afternoon!U2=2,0,(IF(Afternoon!U17-Afternoon!U2=0,2,(IF(Afternoon!U17-Afternoon!U2&gt;2,-1,(IF(Afternoon!U17-Afternoon!U2&lt;0,4,IF(Afternoon!U17-Afternoon!U2=1,1)))))))))</f>
        <v>2</v>
      </c>
      <c r="S27" s="157">
        <f>SUM(IF(Afternoon!V17-Afternoon!V2=2,0,(IF(Afternoon!V17-Afternoon!V2=0,2,(IF(Afternoon!V17-Afternoon!V2&gt;2,-1,(IF(Afternoon!V17-Afternoon!V2&lt;0,4,IF(Afternoon!V17-Afternoon!V2=1,1)))))))))</f>
        <v>1</v>
      </c>
      <c r="T27" s="157">
        <f>SUM(IF(Afternoon!W17-Afternoon!W2=2,0,(IF(Afternoon!W17-Afternoon!W2=0,2,(IF(Afternoon!W17-Afternoon!W2&gt;2,-1,(IF(Afternoon!W17-Afternoon!W2&lt;0,4,IF(Afternoon!W17-Afternoon!W2=1,1)))))))))</f>
        <v>2</v>
      </c>
      <c r="U27" s="27"/>
      <c r="V27" s="27"/>
      <c r="W27" s="31"/>
      <c r="X27" s="31"/>
      <c r="Y27" s="32"/>
    </row>
    <row r="28" spans="1:25" ht="14.25" customHeight="1" x14ac:dyDescent="0.2">
      <c r="A28" s="18" t="str">
        <f>Afternoon!A18</f>
        <v>Pat B</v>
      </c>
      <c r="B28" s="27">
        <f>SUM(IF(Afternoon!E18-Afternoon!E2=2,0,(IF(Afternoon!E18-Afternoon!E2=0,2,(IF(Afternoon!E18-Afternoon!E2&gt;2,-1,(IF(Afternoon!E18-Afternoon!E2&lt;0,4,IF(Afternoon!E18-Afternoon!E2=1,1)))))))))</f>
        <v>1</v>
      </c>
      <c r="C28" s="157">
        <f>SUM(IF(Afternoon!F18-Afternoon!F2=2,0,(IF(Afternoon!F18-Afternoon!F2=0,2,(IF(Afternoon!F18-Afternoon!F2&gt;2,-1,(IF(Afternoon!F18-Afternoon!F2&lt;0,4,IF(Afternoon!F18-Afternoon!F2=1,1)))))))))</f>
        <v>2</v>
      </c>
      <c r="D28" s="157">
        <f>SUM(IF(Afternoon!G18-Afternoon!G2=2,0,(IF(Afternoon!G18-Afternoon!G2=0,2,(IF(Afternoon!G18-Afternoon!G2&gt;2,-1,(IF(Afternoon!G18-Afternoon!G2&lt;0,4,IF(Afternoon!G18-Afternoon!G2=1,1)))))))))</f>
        <v>-1</v>
      </c>
      <c r="E28" s="157">
        <f>SUM(IF(Afternoon!H18-Afternoon!H2=2,0,(IF(Afternoon!H18-Afternoon!H2=0,2,(IF(Afternoon!H18-Afternoon!H2&gt;2,-1,(IF(Afternoon!H18-Afternoon!H2&lt;0,4,IF(Afternoon!H18-Afternoon!H2=1,1)))))))))</f>
        <v>2</v>
      </c>
      <c r="F28" s="157">
        <f>SUM(IF(Afternoon!I18-Afternoon!I2=2,0,(IF(Afternoon!I18-Afternoon!I2=0,2,(IF(Afternoon!I18-Afternoon!I2&gt;2,-1,(IF(Afternoon!I18-Afternoon!I2&lt;0,4,IF(Afternoon!I18-Afternoon!I2=1,1)))))))))</f>
        <v>0</v>
      </c>
      <c r="G28" s="157">
        <f>SUM(IF(Afternoon!J18-Afternoon!J2=2,0,(IF(Afternoon!J18-Afternoon!J2=0,2,(IF(Afternoon!J18-Afternoon!J2&gt;2,-1,(IF(Afternoon!J18-Afternoon!J2&lt;0,4,IF(Afternoon!J18-Afternoon!J2=1,1)))))))))</f>
        <v>0</v>
      </c>
      <c r="H28" s="157">
        <f>SUM(IF(Afternoon!K18-Afternoon!K2=2,0,(IF(Afternoon!K18-Afternoon!K2=0,2,(IF(Afternoon!K18-Afternoon!K2&gt;2,-1,(IF(Afternoon!K18-Afternoon!K2&lt;0,4,IF(Afternoon!K18-Afternoon!K2=1,1)))))))))</f>
        <v>1</v>
      </c>
      <c r="I28" s="157">
        <f>SUM(IF(Afternoon!L18-Afternoon!L2=2,0,(IF(Afternoon!L18-Afternoon!L2=0,2,(IF(Afternoon!L18-Afternoon!L2&gt;2,-1,(IF(Afternoon!L18-Afternoon!L2&lt;0,4,IF(Afternoon!L18-Afternoon!L2=1,1)))))))))</f>
        <v>4</v>
      </c>
      <c r="J28" s="157">
        <f>SUM(IF(Afternoon!M18-Afternoon!M2=2,0,(IF(Afternoon!M18-Afternoon!M2=0,2,(IF(Afternoon!M18-Afternoon!M2&gt;2,-1,(IF(Afternoon!M18-Afternoon!M2&lt;0,4,IF(Afternoon!M18-Afternoon!M2=1,1)))))))))</f>
        <v>-1</v>
      </c>
      <c r="K28" s="188"/>
      <c r="L28" s="157">
        <f>SUM(IF(Afternoon!O18-Afternoon!O2=2,0,(IF(Afternoon!O18-Afternoon!O2=0,2,(IF(Afternoon!O18-Afternoon!O2&gt;2,-1,(IF(Afternoon!O18-Afternoon!O2&lt;0,4,IF(Afternoon!O18-Afternoon!O2=1,1)))))))))</f>
        <v>0</v>
      </c>
      <c r="M28" s="157">
        <f>SUM(IF(Afternoon!P18-Afternoon!P2=2,0,(IF(Afternoon!P18-Afternoon!P2=0,2,(IF(Afternoon!P18-Afternoon!P2&gt;2,-1,(IF(Afternoon!P18-Afternoon!P2&lt;0,4,IF(Afternoon!P18-Afternoon!P2=1,1)))))))))</f>
        <v>1</v>
      </c>
      <c r="N28" s="157">
        <f>SUM(IF(Afternoon!Q18-Afternoon!Q2=2,0,(IF(Afternoon!Q18-Afternoon!Q2=0,2,(IF(Afternoon!Q18-Afternoon!Q2&gt;2,-1,(IF(Afternoon!Q18-Afternoon!Q2&lt;0,4,IF(Afternoon!Q18-Afternoon!Q2=1,1)))))))))</f>
        <v>1</v>
      </c>
      <c r="O28" s="157">
        <f>SUM(IF(Afternoon!R18-Afternoon!R2=2,0,(IF(Afternoon!R18-Afternoon!R2=0,2,(IF(Afternoon!R18-Afternoon!R2&gt;2,-1,(IF(Afternoon!R18-Afternoon!R2&lt;0,4,IF(Afternoon!R18-Afternoon!R2=1,1)))))))))</f>
        <v>0</v>
      </c>
      <c r="P28" s="157">
        <f>SUM(IF(Afternoon!S18-Afternoon!S2=2,0,(IF(Afternoon!S18-Afternoon!S2=0,2,(IF(Afternoon!S18-Afternoon!S2&gt;2,-1,(IF(Afternoon!S18-Afternoon!S2&lt;0,4,IF(Afternoon!S18-Afternoon!S2=1,1)))))))))</f>
        <v>1</v>
      </c>
      <c r="Q28" s="157">
        <f>SUM(IF(Afternoon!T18-Afternoon!T2=2,0,(IF(Afternoon!T18-Afternoon!T2=0,2,(IF(Afternoon!T18-Afternoon!T2&gt;2,-1,(IF(Afternoon!T18-Afternoon!T2&lt;0,4,IF(Afternoon!T18-Afternoon!T2=1,1)))))))))</f>
        <v>1</v>
      </c>
      <c r="R28" s="157">
        <f>SUM(IF(Afternoon!U18-Afternoon!U2=2,0,(IF(Afternoon!U18-Afternoon!U2=0,2,(IF(Afternoon!U18-Afternoon!U2&gt;2,-1,(IF(Afternoon!U18-Afternoon!U2&lt;0,4,IF(Afternoon!U18-Afternoon!U2=1,1)))))))))</f>
        <v>1</v>
      </c>
      <c r="S28" s="157">
        <f>SUM(IF(Afternoon!V18-Afternoon!V2=2,0,(IF(Afternoon!V18-Afternoon!V2=0,2,(IF(Afternoon!V18-Afternoon!V2&gt;2,-1,(IF(Afternoon!V18-Afternoon!V2&lt;0,4,IF(Afternoon!V18-Afternoon!V2=1,1)))))))))</f>
        <v>1</v>
      </c>
      <c r="T28" s="157">
        <f>SUM(IF(Afternoon!W18-Afternoon!W2=2,0,(IF(Afternoon!W18-Afternoon!W2=0,2,(IF(Afternoon!W18-Afternoon!W2&gt;2,-1,(IF(Afternoon!W18-Afternoon!W2&lt;0,4,IF(Afternoon!W18-Afternoon!W2=1,1)))))))))</f>
        <v>1</v>
      </c>
      <c r="U28" s="27"/>
      <c r="V28" s="27"/>
      <c r="W28" s="40"/>
      <c r="X28" s="40"/>
      <c r="Y28" s="1"/>
    </row>
    <row r="29" spans="1:25" ht="14.25" customHeight="1" x14ac:dyDescent="0.2">
      <c r="A29" s="26"/>
      <c r="B29" s="33">
        <f t="shared" ref="B29:J29" si="19">SUM(B25:B28)</f>
        <v>2</v>
      </c>
      <c r="C29" s="33">
        <f t="shared" si="19"/>
        <v>7</v>
      </c>
      <c r="D29" s="33">
        <f t="shared" si="19"/>
        <v>2</v>
      </c>
      <c r="E29" s="33">
        <f t="shared" si="19"/>
        <v>7</v>
      </c>
      <c r="F29" s="33">
        <f t="shared" si="19"/>
        <v>2</v>
      </c>
      <c r="G29" s="33">
        <f t="shared" si="19"/>
        <v>-1</v>
      </c>
      <c r="H29" s="33">
        <f t="shared" si="19"/>
        <v>2</v>
      </c>
      <c r="I29" s="33">
        <f t="shared" si="19"/>
        <v>5</v>
      </c>
      <c r="J29" s="33">
        <f t="shared" si="19"/>
        <v>0</v>
      </c>
      <c r="K29" s="188"/>
      <c r="L29" s="33">
        <f t="shared" ref="L29:T29" si="20">SUM(L25:L28)</f>
        <v>3</v>
      </c>
      <c r="M29" s="33">
        <f t="shared" si="20"/>
        <v>0</v>
      </c>
      <c r="N29" s="33">
        <f t="shared" si="20"/>
        <v>4</v>
      </c>
      <c r="O29" s="33">
        <f t="shared" si="20"/>
        <v>-1</v>
      </c>
      <c r="P29" s="33">
        <f t="shared" si="20"/>
        <v>4</v>
      </c>
      <c r="Q29" s="33">
        <f t="shared" si="20"/>
        <v>1</v>
      </c>
      <c r="R29" s="33">
        <f t="shared" si="20"/>
        <v>4</v>
      </c>
      <c r="S29" s="33">
        <f t="shared" si="20"/>
        <v>3</v>
      </c>
      <c r="T29" s="33">
        <f t="shared" si="20"/>
        <v>4</v>
      </c>
      <c r="U29" s="27"/>
      <c r="V29" s="34"/>
      <c r="W29" s="40"/>
      <c r="X29" s="40"/>
      <c r="Y29" s="1"/>
    </row>
    <row r="30" spans="1:25" ht="14.25" customHeight="1" x14ac:dyDescent="0.2">
      <c r="A30" s="26"/>
      <c r="B30" s="27"/>
      <c r="C30" s="27">
        <f>SUM(B29:C29)</f>
        <v>9</v>
      </c>
      <c r="D30" s="27">
        <f t="shared" ref="D30:J30" si="21">SUM(D29+C30)</f>
        <v>11</v>
      </c>
      <c r="E30" s="27">
        <f t="shared" si="21"/>
        <v>18</v>
      </c>
      <c r="F30" s="27">
        <f t="shared" si="21"/>
        <v>20</v>
      </c>
      <c r="G30" s="30">
        <f t="shared" si="21"/>
        <v>19</v>
      </c>
      <c r="H30" s="30">
        <f t="shared" si="21"/>
        <v>21</v>
      </c>
      <c r="I30" s="30">
        <f t="shared" si="21"/>
        <v>26</v>
      </c>
      <c r="J30" s="30">
        <f t="shared" si="21"/>
        <v>26</v>
      </c>
      <c r="K30" s="188"/>
      <c r="L30" s="27"/>
      <c r="M30" s="27">
        <f>SUM(M29+L29)</f>
        <v>3</v>
      </c>
      <c r="N30" s="27">
        <f t="shared" ref="N30:T30" si="22">SUM(N29+M30)</f>
        <v>7</v>
      </c>
      <c r="O30" s="27">
        <f t="shared" si="22"/>
        <v>6</v>
      </c>
      <c r="P30" s="27">
        <f t="shared" si="22"/>
        <v>10</v>
      </c>
      <c r="Q30" s="27">
        <f t="shared" si="22"/>
        <v>11</v>
      </c>
      <c r="R30" s="27">
        <f t="shared" si="22"/>
        <v>15</v>
      </c>
      <c r="S30" s="27">
        <f t="shared" si="22"/>
        <v>18</v>
      </c>
      <c r="T30" s="27">
        <f t="shared" si="22"/>
        <v>22</v>
      </c>
      <c r="U30" s="30"/>
      <c r="V30" s="34"/>
      <c r="W30" s="40"/>
      <c r="X30" s="40"/>
      <c r="Y30" s="1"/>
    </row>
    <row r="31" spans="1:25" ht="14.25" customHeight="1" x14ac:dyDescent="0.2">
      <c r="A31" s="26"/>
      <c r="B31" s="27"/>
      <c r="C31" s="27"/>
      <c r="D31" s="27"/>
      <c r="E31" s="27"/>
      <c r="F31" s="27"/>
      <c r="G31" s="30"/>
      <c r="H31" s="240" t="s">
        <v>97</v>
      </c>
      <c r="I31" s="230"/>
      <c r="J31" s="37">
        <f>SUM(J30-'2016 Pairings'!O19)</f>
        <v>-8.5</v>
      </c>
      <c r="K31" s="189"/>
      <c r="L31" s="27"/>
      <c r="M31" s="27"/>
      <c r="N31" s="30"/>
      <c r="O31" s="27"/>
      <c r="P31" s="27"/>
      <c r="Q31" s="27"/>
      <c r="R31" s="240" t="s">
        <v>98</v>
      </c>
      <c r="S31" s="254"/>
      <c r="T31" s="37">
        <f>SUM(T30-'2016 Pairings'!O19)</f>
        <v>-12.5</v>
      </c>
      <c r="U31" s="30"/>
      <c r="V31" s="37">
        <f>SUM(J31,T31)</f>
        <v>-21</v>
      </c>
      <c r="W31" s="40"/>
      <c r="X31" s="40"/>
      <c r="Y31" s="1"/>
    </row>
    <row r="32" spans="1:25" ht="14.25" customHeight="1" x14ac:dyDescent="0.2">
      <c r="A32" s="18" t="str">
        <f>Afternoon!A19</f>
        <v>Blaine</v>
      </c>
      <c r="B32" s="27">
        <f>SUM(IF(Afternoon!E19-Afternoon!E2=2,0,(IF(Afternoon!E19-Afternoon!E2=0,2,(IF(Afternoon!E19-Afternoon!E2&gt;2,-1,(IF(Afternoon!E19-Afternoon!E2&lt;0,4,IF(Afternoon!E19-Afternoon!E2=1,1)))))))))</f>
        <v>0</v>
      </c>
      <c r="C32" s="157">
        <f>SUM(IF(Afternoon!F19-Afternoon!F2=2,0,(IF(Afternoon!F19-Afternoon!F2=0,2,(IF(Afternoon!F19-Afternoon!F2&gt;2,-1,(IF(Afternoon!F19-Afternoon!F2&lt;0,4,IF(Afternoon!F19-Afternoon!F2=1,1)))))))))</f>
        <v>1</v>
      </c>
      <c r="D32" s="157">
        <f>SUM(IF(Afternoon!G19-Afternoon!G2=2,0,(IF(Afternoon!G19-Afternoon!G2=0,2,(IF(Afternoon!G19-Afternoon!G2&gt;2,-1,(IF(Afternoon!G19-Afternoon!G2&lt;0,4,IF(Afternoon!G19-Afternoon!G2=1,1)))))))))</f>
        <v>2</v>
      </c>
      <c r="E32" s="157">
        <f>SUM(IF(Afternoon!H19-Afternoon!H2=2,0,(IF(Afternoon!H19-Afternoon!H2=0,2,(IF(Afternoon!H19-Afternoon!H2&gt;2,-1,(IF(Afternoon!H19-Afternoon!H2&lt;0,4,IF(Afternoon!H19-Afternoon!H2=1,1)))))))))</f>
        <v>1</v>
      </c>
      <c r="F32" s="157">
        <f>SUM(IF(Afternoon!I19-Afternoon!I2=2,0,(IF(Afternoon!I19-Afternoon!I2=0,2,(IF(Afternoon!I19-Afternoon!I2&gt;2,-1,(IF(Afternoon!I19-Afternoon!I2&lt;0,4,IF(Afternoon!I19-Afternoon!I2=1,1)))))))))</f>
        <v>1</v>
      </c>
      <c r="G32" s="157">
        <f>SUM(IF(Afternoon!J19-Afternoon!J2=2,0,(IF(Afternoon!J19-Afternoon!J2=0,2,(IF(Afternoon!J19-Afternoon!J2&gt;2,-1,(IF(Afternoon!J19-Afternoon!J2&lt;0,4,IF(Afternoon!J19-Afternoon!J2=1,1)))))))))</f>
        <v>0</v>
      </c>
      <c r="H32" s="157">
        <f>SUM(IF(Afternoon!K19-Afternoon!K2=2,0,(IF(Afternoon!K19-Afternoon!K2=0,2,(IF(Afternoon!K19-Afternoon!K2&gt;2,-1,(IF(Afternoon!K19-Afternoon!K2&lt;0,4,IF(Afternoon!K19-Afternoon!K2=1,1)))))))))</f>
        <v>1</v>
      </c>
      <c r="I32" s="157">
        <f>SUM(IF(Afternoon!L19-Afternoon!L2=2,0,(IF(Afternoon!L19-Afternoon!L2=0,2,(IF(Afternoon!L19-Afternoon!L2&gt;2,-1,(IF(Afternoon!L19-Afternoon!L2&lt;0,4,IF(Afternoon!L19-Afternoon!L2=1,1)))))))))</f>
        <v>0</v>
      </c>
      <c r="J32" s="157">
        <f>SUM(IF(Afternoon!M19-Afternoon!M2=2,0,(IF(Afternoon!M19-Afternoon!M2=0,2,(IF(Afternoon!M19-Afternoon!M2&gt;2,-1,(IF(Afternoon!M19-Afternoon!M2&lt;0,4,IF(Afternoon!M19-Afternoon!M2=1,1)))))))))</f>
        <v>0</v>
      </c>
      <c r="K32" s="188"/>
      <c r="L32" s="157">
        <f>SUM(IF(Afternoon!O19-Afternoon!O2=2,0,(IF(Afternoon!O19-Afternoon!O2=0,2,(IF(Afternoon!O19-Afternoon!O2&gt;2,-1,(IF(Afternoon!O19-Afternoon!O2&lt;0,4,IF(Afternoon!O19-Afternoon!O2=1,1)))))))))</f>
        <v>0</v>
      </c>
      <c r="M32" s="157">
        <f>SUM(IF(Afternoon!P19-Afternoon!P2=2,0,(IF(Afternoon!P19-Afternoon!P2=0,2,(IF(Afternoon!P19-Afternoon!P2&gt;2,-1,(IF(Afternoon!P19-Afternoon!P2&lt;0,4,IF(Afternoon!P19-Afternoon!P2=1,1)))))))))</f>
        <v>2</v>
      </c>
      <c r="N32" s="157">
        <f>SUM(IF(Afternoon!Q19-Afternoon!Q2=2,0,(IF(Afternoon!Q19-Afternoon!Q2=0,2,(IF(Afternoon!Q19-Afternoon!Q2&gt;2,-1,(IF(Afternoon!Q19-Afternoon!Q2&lt;0,4,IF(Afternoon!Q19-Afternoon!Q2=1,1)))))))))</f>
        <v>1</v>
      </c>
      <c r="O32" s="157">
        <f>SUM(IF(Afternoon!R19-Afternoon!R2=2,0,(IF(Afternoon!R19-Afternoon!R2=0,2,(IF(Afternoon!R19-Afternoon!R2&gt;2,-1,(IF(Afternoon!R19-Afternoon!R2&lt;0,4,IF(Afternoon!R19-Afternoon!R2=1,1)))))))))</f>
        <v>0</v>
      </c>
      <c r="P32" s="157">
        <f>SUM(IF(Afternoon!S19-Afternoon!S2=2,0,(IF(Afternoon!S19-Afternoon!S2=0,2,(IF(Afternoon!S19-Afternoon!S2&gt;2,-1,(IF(Afternoon!S19-Afternoon!S2&lt;0,4,IF(Afternoon!S19-Afternoon!S2=1,1)))))))))</f>
        <v>0</v>
      </c>
      <c r="Q32" s="157">
        <f>SUM(IF(Afternoon!T19-Afternoon!T2=2,0,(IF(Afternoon!T19-Afternoon!T2=0,2,(IF(Afternoon!T19-Afternoon!T2&gt;2,-1,(IF(Afternoon!T19-Afternoon!T2&lt;0,4,IF(Afternoon!T19-Afternoon!T2=1,1)))))))))</f>
        <v>-1</v>
      </c>
      <c r="R32" s="157">
        <f>SUM(IF(Afternoon!U19-Afternoon!U2=2,0,(IF(Afternoon!U19-Afternoon!U2=0,2,(IF(Afternoon!U19-Afternoon!U2&gt;2,-1,(IF(Afternoon!U19-Afternoon!U2&lt;0,4,IF(Afternoon!U19-Afternoon!U2=1,1)))))))))</f>
        <v>1</v>
      </c>
      <c r="S32" s="157">
        <f>SUM(IF(Afternoon!V19-Afternoon!V2=2,0,(IF(Afternoon!V19-Afternoon!V2=0,2,(IF(Afternoon!V19-Afternoon!V2&gt;2,-1,(IF(Afternoon!V19-Afternoon!V2&lt;0,4,IF(Afternoon!V19-Afternoon!V2=1,1)))))))))</f>
        <v>1</v>
      </c>
      <c r="T32" s="157">
        <f>SUM(IF(Afternoon!W19-Afternoon!W2=2,0,(IF(Afternoon!W19-Afternoon!W2=0,2,(IF(Afternoon!W19-Afternoon!W2&gt;2,-1,(IF(Afternoon!W19-Afternoon!W2&lt;0,4,IF(Afternoon!W19-Afternoon!W2=1,1)))))))))</f>
        <v>1</v>
      </c>
      <c r="U32" s="30"/>
      <c r="V32" s="27"/>
      <c r="W32" s="40"/>
      <c r="X32" s="40"/>
      <c r="Y32" s="1"/>
    </row>
    <row r="33" spans="1:25" ht="14.25" customHeight="1" x14ac:dyDescent="0.2">
      <c r="A33" s="18" t="str">
        <f>Afternoon!A20</f>
        <v>Roger</v>
      </c>
      <c r="B33" s="27">
        <f>SUM(IF(Afternoon!E20-Afternoon!E2=2,0,(IF(Afternoon!E20-Afternoon!E2=0,2,(IF(Afternoon!E20-Afternoon!E2&gt;2,-1,(IF(Afternoon!E20-Afternoon!E2&lt;0,4,IF(Afternoon!E20-Afternoon!E2=1,1)))))))))</f>
        <v>1</v>
      </c>
      <c r="C33" s="157">
        <f>SUM(IF(Afternoon!F20-Afternoon!F2=2,0,(IF(Afternoon!F20-Afternoon!F2=0,2,(IF(Afternoon!F20-Afternoon!F2&gt;2,-1,(IF(Afternoon!F20-Afternoon!F2&lt;0,4,IF(Afternoon!F20-Afternoon!F2=1,1)))))))))</f>
        <v>1</v>
      </c>
      <c r="D33" s="157">
        <f>SUM(IF(Afternoon!G20-Afternoon!G2=2,0,(IF(Afternoon!G20-Afternoon!G2=0,2,(IF(Afternoon!G20-Afternoon!G2&gt;2,-1,(IF(Afternoon!G20-Afternoon!G2&lt;0,4,IF(Afternoon!G20-Afternoon!G2=1,1)))))))))</f>
        <v>0</v>
      </c>
      <c r="E33" s="157">
        <f>SUM(IF(Afternoon!H20-Afternoon!H2=2,0,(IF(Afternoon!H20-Afternoon!H2=0,2,(IF(Afternoon!H20-Afternoon!H2&gt;2,-1,(IF(Afternoon!H20-Afternoon!H2&lt;0,4,IF(Afternoon!H20-Afternoon!H2=1,1)))))))))</f>
        <v>2</v>
      </c>
      <c r="F33" s="157">
        <f>SUM(IF(Afternoon!I20-Afternoon!I2=2,0,(IF(Afternoon!I20-Afternoon!I2=0,2,(IF(Afternoon!I20-Afternoon!I2&gt;2,-1,(IF(Afternoon!I20-Afternoon!I2&lt;0,4,IF(Afternoon!I20-Afternoon!I2=1,1)))))))))</f>
        <v>1</v>
      </c>
      <c r="G33" s="157">
        <f>SUM(IF(Afternoon!J20-Afternoon!J2=2,0,(IF(Afternoon!J20-Afternoon!J2=0,2,(IF(Afternoon!J20-Afternoon!J2&gt;2,-1,(IF(Afternoon!J20-Afternoon!J2&lt;0,4,IF(Afternoon!J20-Afternoon!J2=1,1)))))))))</f>
        <v>1</v>
      </c>
      <c r="H33" s="157">
        <f>SUM(IF(Afternoon!K20-Afternoon!K2=2,0,(IF(Afternoon!K20-Afternoon!K2=0,2,(IF(Afternoon!K20-Afternoon!K2&gt;2,-1,(IF(Afternoon!K20-Afternoon!K2&lt;0,4,IF(Afternoon!K20-Afternoon!K2=1,1)))))))))</f>
        <v>1</v>
      </c>
      <c r="I33" s="157">
        <f>SUM(IF(Afternoon!L20-Afternoon!L2=2,0,(IF(Afternoon!L20-Afternoon!L2=0,2,(IF(Afternoon!L20-Afternoon!L2&gt;2,-1,(IF(Afternoon!L20-Afternoon!L2&lt;0,4,IF(Afternoon!L20-Afternoon!L2=1,1)))))))))</f>
        <v>0</v>
      </c>
      <c r="J33" s="157">
        <f>SUM(IF(Afternoon!M20-Afternoon!M2=2,0,(IF(Afternoon!M20-Afternoon!M2=0,2,(IF(Afternoon!M20-Afternoon!M2&gt;2,-1,(IF(Afternoon!M20-Afternoon!M2&lt;0,4,IF(Afternoon!M20-Afternoon!M2=1,1)))))))))</f>
        <v>1</v>
      </c>
      <c r="K33" s="188"/>
      <c r="L33" s="157">
        <f>SUM(IF(Afternoon!O20-Afternoon!O2=2,0,(IF(Afternoon!O20-Afternoon!O2=0,2,(IF(Afternoon!O20-Afternoon!O2&gt;2,-1,(IF(Afternoon!O20-Afternoon!O2&lt;0,4,IF(Afternoon!O20-Afternoon!O2=1,1)))))))))</f>
        <v>1</v>
      </c>
      <c r="M33" s="157">
        <f>SUM(IF(Afternoon!P20-Afternoon!P2=2,0,(IF(Afternoon!P20-Afternoon!P2=0,2,(IF(Afternoon!P20-Afternoon!P2&gt;2,-1,(IF(Afternoon!P20-Afternoon!P2&lt;0,4,IF(Afternoon!P20-Afternoon!P2=1,1)))))))))</f>
        <v>2</v>
      </c>
      <c r="N33" s="157">
        <f>SUM(IF(Afternoon!Q20-Afternoon!Q2=2,0,(IF(Afternoon!Q20-Afternoon!Q2=0,2,(IF(Afternoon!Q20-Afternoon!Q2&gt;2,-1,(IF(Afternoon!Q20-Afternoon!Q2&lt;0,4,IF(Afternoon!Q20-Afternoon!Q2=1,1)))))))))</f>
        <v>2</v>
      </c>
      <c r="O33" s="157">
        <f>SUM(IF(Afternoon!R20-Afternoon!R2=2,0,(IF(Afternoon!R20-Afternoon!R2=0,2,(IF(Afternoon!R20-Afternoon!R2&gt;2,-1,(IF(Afternoon!R20-Afternoon!R2&lt;0,4,IF(Afternoon!R20-Afternoon!R2=1,1)))))))))</f>
        <v>0</v>
      </c>
      <c r="P33" s="157">
        <f>SUM(IF(Afternoon!S20-Afternoon!S2=2,0,(IF(Afternoon!S20-Afternoon!S2=0,2,(IF(Afternoon!S20-Afternoon!S2&gt;2,-1,(IF(Afternoon!S20-Afternoon!S2&lt;0,4,IF(Afternoon!S20-Afternoon!S2=1,1)))))))))</f>
        <v>2</v>
      </c>
      <c r="Q33" s="157">
        <f>SUM(IF(Afternoon!T20-Afternoon!T2=2,0,(IF(Afternoon!T20-Afternoon!T2=0,2,(IF(Afternoon!T20-Afternoon!T2&gt;2,-1,(IF(Afternoon!T20-Afternoon!T2&lt;0,4,IF(Afternoon!T20-Afternoon!T2=1,1)))))))))</f>
        <v>1</v>
      </c>
      <c r="R33" s="157">
        <f>SUM(IF(Afternoon!U20-Afternoon!U2=2,0,(IF(Afternoon!U20-Afternoon!U2=0,2,(IF(Afternoon!U20-Afternoon!U2&gt;2,-1,(IF(Afternoon!U20-Afternoon!U2&lt;0,4,IF(Afternoon!U20-Afternoon!U2=1,1)))))))))</f>
        <v>2</v>
      </c>
      <c r="S33" s="157">
        <f>SUM(IF(Afternoon!V20-Afternoon!V2=2,0,(IF(Afternoon!V20-Afternoon!V2=0,2,(IF(Afternoon!V20-Afternoon!V2&gt;2,-1,(IF(Afternoon!V20-Afternoon!V2&lt;0,4,IF(Afternoon!V20-Afternoon!V2=1,1)))))))))</f>
        <v>1</v>
      </c>
      <c r="T33" s="157">
        <f>SUM(IF(Afternoon!W20-Afternoon!W2=2,0,(IF(Afternoon!W20-Afternoon!W2=0,2,(IF(Afternoon!W20-Afternoon!W2&gt;2,-1,(IF(Afternoon!W20-Afternoon!W2&lt;0,4,IF(Afternoon!W20-Afternoon!W2=1,1)))))))))</f>
        <v>0</v>
      </c>
      <c r="U33" s="27"/>
      <c r="V33" s="27"/>
      <c r="W33" s="40"/>
      <c r="X33" s="40"/>
      <c r="Y33" s="1"/>
    </row>
    <row r="34" spans="1:25" ht="14.25" customHeight="1" x14ac:dyDescent="0.2">
      <c r="A34" s="18" t="str">
        <f>Afternoon!A21</f>
        <v>Derek</v>
      </c>
      <c r="B34" s="27">
        <f>SUM(IF(Afternoon!E21-Afternoon!E2=2,0,(IF(Afternoon!E21-Afternoon!E2=0,2,(IF(Afternoon!E21-Afternoon!E2&gt;2,-1,(IF(Afternoon!E21-Afternoon!E2&lt;0,4,IF(Afternoon!E21-Afternoon!E2=1,1)))))))))</f>
        <v>1</v>
      </c>
      <c r="C34" s="197">
        <f>SUM(IF(Afternoon!F21-Afternoon!F2=2,0,(IF(Afternoon!F21-Afternoon!F2=0,2,(IF(Afternoon!F21-Afternoon!F2&gt;2,-1,(IF(Afternoon!F21-Afternoon!F2&lt;0,4,IF(Afternoon!F21-Afternoon!F2=1,1)))))))))</f>
        <v>1</v>
      </c>
      <c r="D34" s="197">
        <f>SUM(IF(Afternoon!G21-Afternoon!G2=2,0,(IF(Afternoon!G21-Afternoon!G2=0,2,(IF(Afternoon!G21-Afternoon!G2&gt;2,-1,(IF(Afternoon!G21-Afternoon!G2&lt;0,4,IF(Afternoon!G21-Afternoon!G2=1,1)))))))))</f>
        <v>1</v>
      </c>
      <c r="E34" s="197">
        <f>SUM(IF(Afternoon!H21-Afternoon!H2=2,0,(IF(Afternoon!H21-Afternoon!H2=0,2,(IF(Afternoon!H21-Afternoon!H2&gt;2,-1,(IF(Afternoon!H21-Afternoon!H2&lt;0,4,IF(Afternoon!H21-Afternoon!H2=1,1)))))))))</f>
        <v>2</v>
      </c>
      <c r="F34" s="197">
        <f>SUM(IF(Afternoon!I21-Afternoon!I2=2,0,(IF(Afternoon!I21-Afternoon!I2=0,2,(IF(Afternoon!I21-Afternoon!I2&gt;2,-1,(IF(Afternoon!I21-Afternoon!I2&lt;0,4,IF(Afternoon!I21-Afternoon!I2=1,1)))))))))</f>
        <v>0</v>
      </c>
      <c r="G34" s="197">
        <f>SUM(IF(Afternoon!J21-Afternoon!J2=2,0,(IF(Afternoon!J21-Afternoon!J2=0,2,(IF(Afternoon!J21-Afternoon!J2&gt;2,-1,(IF(Afternoon!J21-Afternoon!J2&lt;0,4,IF(Afternoon!J21-Afternoon!J2=1,1)))))))))</f>
        <v>0</v>
      </c>
      <c r="H34" s="197">
        <f>SUM(IF(Afternoon!K21-Afternoon!K2=2,0,(IF(Afternoon!K21-Afternoon!K2=0,2,(IF(Afternoon!K21-Afternoon!K2&gt;2,-1,(IF(Afternoon!K21-Afternoon!K2&lt;0,4,IF(Afternoon!K21-Afternoon!K2=1,1)))))))))</f>
        <v>2</v>
      </c>
      <c r="I34" s="197">
        <f>SUM(IF(Afternoon!L21-Afternoon!L2=2,0,(IF(Afternoon!L21-Afternoon!L2=0,2,(IF(Afternoon!L21-Afternoon!L2&gt;2,-1,(IF(Afternoon!L21-Afternoon!L2&lt;0,4,IF(Afternoon!L21-Afternoon!L2=1,1)))))))))</f>
        <v>0</v>
      </c>
      <c r="J34" s="197">
        <f>SUM(IF(Afternoon!M21-Afternoon!M2=2,0,(IF(Afternoon!M21-Afternoon!M2=0,2,(IF(Afternoon!M21-Afternoon!M2&gt;2,-1,(IF(Afternoon!M21-Afternoon!M2&lt;0,4,IF(Afternoon!M21-Afternoon!M2=1,1)))))))))</f>
        <v>1</v>
      </c>
      <c r="K34" s="188"/>
      <c r="L34" s="157">
        <f>SUM(IF(Afternoon!O21-Afternoon!O2=2,0,(IF(Afternoon!O21-Afternoon!O2=0,2,(IF(Afternoon!O21-Afternoon!O2&gt;2,-1,(IF(Afternoon!O21-Afternoon!O2&lt;0,4,IF(Afternoon!O21-Afternoon!O2=1,1)))))))))</f>
        <v>2</v>
      </c>
      <c r="M34" s="197">
        <f>SUM(IF(Afternoon!P21-Afternoon!P2=2,0,(IF(Afternoon!P21-Afternoon!P2=0,2,(IF(Afternoon!P21-Afternoon!P2&gt;2,-1,(IF(Afternoon!P21-Afternoon!P2&lt;0,4,IF(Afternoon!P21-Afternoon!P2=1,1)))))))))</f>
        <v>1</v>
      </c>
      <c r="N34" s="197">
        <f>SUM(IF(Afternoon!Q21-Afternoon!Q2=2,0,(IF(Afternoon!Q21-Afternoon!Q2=0,2,(IF(Afternoon!Q21-Afternoon!Q2&gt;2,-1,(IF(Afternoon!Q21-Afternoon!Q2&lt;0,4,IF(Afternoon!Q21-Afternoon!Q2=1,1)))))))))</f>
        <v>1</v>
      </c>
      <c r="O34" s="197">
        <f>SUM(IF(Afternoon!R21-Afternoon!R2=2,0,(IF(Afternoon!R21-Afternoon!R2=0,2,(IF(Afternoon!R21-Afternoon!R2&gt;2,-1,(IF(Afternoon!R21-Afternoon!R2&lt;0,4,IF(Afternoon!R21-Afternoon!R2=1,1)))))))))</f>
        <v>1</v>
      </c>
      <c r="P34" s="197">
        <f>SUM(IF(Afternoon!S21-Afternoon!S2=2,0,(IF(Afternoon!S21-Afternoon!S2=0,2,(IF(Afternoon!S21-Afternoon!S2&gt;2,-1,(IF(Afternoon!S21-Afternoon!S2&lt;0,4,IF(Afternoon!S21-Afternoon!S2=1,1)))))))))</f>
        <v>2</v>
      </c>
      <c r="Q34" s="197">
        <f>SUM(IF(Afternoon!T21-Afternoon!T2=2,0,(IF(Afternoon!T21-Afternoon!T2=0,2,(IF(Afternoon!T21-Afternoon!T2&gt;2,-1,(IF(Afternoon!T21-Afternoon!T2&lt;0,4,IF(Afternoon!T21-Afternoon!T2=1,1)))))))))</f>
        <v>2</v>
      </c>
      <c r="R34" s="197">
        <f>SUM(IF(Afternoon!U21-Afternoon!U2=2,0,(IF(Afternoon!U21-Afternoon!U2=0,2,(IF(Afternoon!U21-Afternoon!U2&gt;2,-1,(IF(Afternoon!U21-Afternoon!U2&lt;0,4,IF(Afternoon!U21-Afternoon!U2=1,1)))))))))</f>
        <v>1</v>
      </c>
      <c r="S34" s="197">
        <f>SUM(IF(Afternoon!V21-Afternoon!V2=2,0,(IF(Afternoon!V21-Afternoon!V2=0,2,(IF(Afternoon!V21-Afternoon!V2&gt;2,-1,(IF(Afternoon!V21-Afternoon!V2&lt;0,4,IF(Afternoon!V21-Afternoon!V2=1,1)))))))))</f>
        <v>1</v>
      </c>
      <c r="T34" s="197">
        <f>SUM(IF(Afternoon!W21-Afternoon!W2=2,0,(IF(Afternoon!W21-Afternoon!W2=0,2,(IF(Afternoon!W21-Afternoon!W2&gt;2,-1,(IF(Afternoon!W21-Afternoon!W2&lt;0,4,IF(Afternoon!W21-Afternoon!W2=1,1)))))))))</f>
        <v>1</v>
      </c>
      <c r="U34" s="27"/>
      <c r="V34" s="27"/>
      <c r="W34" s="40"/>
      <c r="X34" s="40"/>
      <c r="Y34" s="1"/>
    </row>
    <row r="35" spans="1:25" ht="14.25" customHeight="1" x14ac:dyDescent="0.2">
      <c r="A35" s="18" t="str">
        <f>Afternoon!A22</f>
        <v>Mitch</v>
      </c>
      <c r="B35" s="27">
        <f>SUM(IF(Afternoon!E22-Afternoon!E2=2,0,(IF(Afternoon!E22-Afternoon!E2=0,2,(IF(Afternoon!E22-Afternoon!E2&gt;2,-1,(IF(Afternoon!E22-Afternoon!E2&lt;0,4,IF(Afternoon!E22-Afternoon!E2=1,1)))))))))</f>
        <v>0</v>
      </c>
      <c r="C35" s="27">
        <f>SUM(IF(Afternoon!F22-Afternoon!F2=2,0,(IF(Afternoon!F22-Afternoon!F2=0,2,(IF(Afternoon!F22-Afternoon!F2&gt;2,-1,(IF(Afternoon!F22-Afternoon!F2&lt;0,4,IF(Afternoon!F22-Afternoon!F2=1,1)))))))))</f>
        <v>0</v>
      </c>
      <c r="D35" s="27">
        <f>SUM(IF(Afternoon!G22-Afternoon!G2=2,0,(IF(Afternoon!G22-Afternoon!G2=0,2,(IF(Afternoon!G22-Afternoon!G2&gt;2,-1,(IF(Afternoon!G22-Afternoon!G2&lt;0,4,IF(Afternoon!G22-Afternoon!G2=1,1)))))))))</f>
        <v>0</v>
      </c>
      <c r="E35" s="27">
        <f>SUM(IF(Afternoon!H22-Afternoon!H2=2,0,(IF(Afternoon!H22-Afternoon!H2=0,2,(IF(Afternoon!H22-Afternoon!H2&gt;2,-1,(IF(Afternoon!H22-Afternoon!H2&lt;0,4,IF(Afternoon!H22-Afternoon!H2=1,1)))))))))</f>
        <v>4</v>
      </c>
      <c r="F35" s="27">
        <f>SUM(IF(Afternoon!I22-Afternoon!I2=2,0,(IF(Afternoon!I22-Afternoon!I2=0,2,(IF(Afternoon!I22-Afternoon!I2&gt;2,-1,(IF(Afternoon!I22-Afternoon!I2&lt;0,4,IF(Afternoon!I22-Afternoon!I2=1,1)))))))))</f>
        <v>0</v>
      </c>
      <c r="G35" s="27">
        <f>SUM(IF(Afternoon!J22-Afternoon!J2=2,0,(IF(Afternoon!J22-Afternoon!J2=0,2,(IF(Afternoon!J22-Afternoon!J2&gt;2,-1,(IF(Afternoon!J22-Afternoon!J2&lt;0,4,IF(Afternoon!J22-Afternoon!J2=1,1)))))))))</f>
        <v>0</v>
      </c>
      <c r="H35" s="27">
        <f>SUM(IF(Afternoon!K22-Afternoon!K2=2,0,(IF(Afternoon!K22-Afternoon!K2=0,2,(IF(Afternoon!K22-Afternoon!K2&gt;2,-1,(IF(Afternoon!K22-Afternoon!K2&lt;0,4,IF(Afternoon!K22-Afternoon!K2=1,1)))))))))</f>
        <v>1</v>
      </c>
      <c r="I35" s="27">
        <f>SUM(IF(Afternoon!L22-Afternoon!L2=2,0,(IF(Afternoon!L22-Afternoon!L2=0,2,(IF(Afternoon!L22-Afternoon!L2&gt;2,-1,(IF(Afternoon!L22-Afternoon!L2&lt;0,4,IF(Afternoon!L22-Afternoon!L2=1,1)))))))))</f>
        <v>2</v>
      </c>
      <c r="J35" s="27">
        <f>SUM(IF(Afternoon!M22-Afternoon!M2=2,0,(IF(Afternoon!M22-Afternoon!M2=0,2,(IF(Afternoon!M22-Afternoon!M2&gt;2,-1,(IF(Afternoon!M22-Afternoon!M2&lt;0,4,IF(Afternoon!M22-Afternoon!M2=1,1)))))))))</f>
        <v>1</v>
      </c>
      <c r="K35" s="188"/>
      <c r="L35" s="27">
        <f>SUM(IF(Afternoon!O22-Afternoon!O2=2,0,(IF(Afternoon!O22-Afternoon!O2=0,2,(IF(Afternoon!O22-Afternoon!O2&gt;2,-1,(IF(Afternoon!O22-Afternoon!O2&lt;0,4,IF(Afternoon!O22-Afternoon!O2=1,1)))))))))</f>
        <v>2</v>
      </c>
      <c r="M35" s="27">
        <f>SUM(IF(Afternoon!P22-Afternoon!P2=2,0,(IF(Afternoon!P22-Afternoon!P2=0,2,(IF(Afternoon!P22-Afternoon!P2&gt;2,-1,(IF(Afternoon!P22-Afternoon!P2&lt;0,4,IF(Afternoon!P22-Afternoon!P2=1,1)))))))))</f>
        <v>-1</v>
      </c>
      <c r="N35" s="27">
        <f>SUM(IF(Afternoon!Q22-Afternoon!Q2=2,0,(IF(Afternoon!Q22-Afternoon!Q2=0,2,(IF(Afternoon!Q22-Afternoon!Q2&gt;2,-1,(IF(Afternoon!Q22-Afternoon!Q2&lt;0,4,IF(Afternoon!Q22-Afternoon!Q2=1,1)))))))))</f>
        <v>1</v>
      </c>
      <c r="O35" s="27">
        <f>SUM(IF(Afternoon!R22-Afternoon!R2=2,0,(IF(Afternoon!R22-Afternoon!R2=0,2,(IF(Afternoon!R22-Afternoon!R2&gt;2,-1,(IF(Afternoon!R22-Afternoon!R2&lt;0,4,IF(Afternoon!R22-Afternoon!R2=1,1)))))))))</f>
        <v>2</v>
      </c>
      <c r="P35" s="27">
        <f>SUM(IF(Afternoon!S22-Afternoon!S2=2,0,(IF(Afternoon!S22-Afternoon!S2=0,2,(IF(Afternoon!S22-Afternoon!S2&gt;2,-1,(IF(Afternoon!S22-Afternoon!S2&lt;0,4,IF(Afternoon!S22-Afternoon!S2=1,1)))))))))</f>
        <v>-1</v>
      </c>
      <c r="Q35" s="27">
        <f>SUM(IF(Afternoon!T22-Afternoon!T2=2,0,(IF(Afternoon!T22-Afternoon!T2=0,2,(IF(Afternoon!T22-Afternoon!T2&gt;2,-1,(IF(Afternoon!T22-Afternoon!T2&lt;0,4,IF(Afternoon!T22-Afternoon!T2=1,1)))))))))</f>
        <v>0</v>
      </c>
      <c r="R35" s="27">
        <f>SUM(IF(Afternoon!U22-Afternoon!U2=2,0,(IF(Afternoon!U22-Afternoon!U2=0,2,(IF(Afternoon!U22-Afternoon!U2&gt;2,-1,(IF(Afternoon!U22-Afternoon!U2&lt;0,4,IF(Afternoon!U22-Afternoon!U2=1,1)))))))))</f>
        <v>0</v>
      </c>
      <c r="S35" s="27">
        <f>SUM(IF(Afternoon!V22-Afternoon!V2=2,0,(IF(Afternoon!V22-Afternoon!V2=0,2,(IF(Afternoon!V22-Afternoon!V2&gt;2,-1,(IF(Afternoon!V22-Afternoon!V2&lt;0,4,IF(Afternoon!V22-Afternoon!V2=1,1)))))))))</f>
        <v>1</v>
      </c>
      <c r="T35" s="27">
        <f>SUM(IF(Afternoon!W22-Afternoon!W2=2,0,(IF(Afternoon!W22-Afternoon!W2=0,2,(IF(Afternoon!W22-Afternoon!W2&gt;2,-1,(IF(Afternoon!W22-Afternoon!W2&lt;0,4,IF(Afternoon!W22-Afternoon!W2=1,1)))))))))</f>
        <v>1</v>
      </c>
      <c r="U35" s="27"/>
      <c r="V35" s="27"/>
      <c r="W35" s="40"/>
      <c r="X35" s="40"/>
      <c r="Y35" s="1"/>
    </row>
    <row r="36" spans="1:25" ht="14.25" customHeight="1" x14ac:dyDescent="0.2">
      <c r="A36" s="38"/>
      <c r="B36" s="33">
        <f t="shared" ref="B36:J36" si="23">SUM(B32:B35)</f>
        <v>2</v>
      </c>
      <c r="C36" s="33">
        <f t="shared" si="23"/>
        <v>3</v>
      </c>
      <c r="D36" s="33">
        <f t="shared" si="23"/>
        <v>3</v>
      </c>
      <c r="E36" s="33">
        <f t="shared" si="23"/>
        <v>9</v>
      </c>
      <c r="F36" s="33">
        <f t="shared" si="23"/>
        <v>2</v>
      </c>
      <c r="G36" s="33">
        <f t="shared" si="23"/>
        <v>1</v>
      </c>
      <c r="H36" s="33">
        <f t="shared" si="23"/>
        <v>5</v>
      </c>
      <c r="I36" s="33">
        <f t="shared" si="23"/>
        <v>2</v>
      </c>
      <c r="J36" s="33">
        <f t="shared" si="23"/>
        <v>3</v>
      </c>
      <c r="K36" s="188"/>
      <c r="L36" s="33">
        <f t="shared" ref="L36:T36" si="24">SUM(L32:L35)</f>
        <v>5</v>
      </c>
      <c r="M36" s="33">
        <f t="shared" si="24"/>
        <v>4</v>
      </c>
      <c r="N36" s="33">
        <f t="shared" si="24"/>
        <v>5</v>
      </c>
      <c r="O36" s="33">
        <f t="shared" si="24"/>
        <v>3</v>
      </c>
      <c r="P36" s="33">
        <f t="shared" si="24"/>
        <v>3</v>
      </c>
      <c r="Q36" s="33">
        <f t="shared" si="24"/>
        <v>2</v>
      </c>
      <c r="R36" s="33">
        <f t="shared" si="24"/>
        <v>4</v>
      </c>
      <c r="S36" s="33">
        <f t="shared" si="24"/>
        <v>4</v>
      </c>
      <c r="T36" s="33">
        <f t="shared" si="24"/>
        <v>3</v>
      </c>
      <c r="U36" s="27"/>
      <c r="V36" s="34"/>
      <c r="W36" s="40"/>
      <c r="X36" s="40"/>
      <c r="Y36" s="1"/>
    </row>
    <row r="37" spans="1:25" ht="14.25" customHeight="1" x14ac:dyDescent="0.2">
      <c r="A37" s="38"/>
      <c r="B37" s="27"/>
      <c r="C37" s="27">
        <f>SUM(B36:C36)</f>
        <v>5</v>
      </c>
      <c r="D37" s="27">
        <f t="shared" ref="D37:J37" si="25">SUM(D36+C37)</f>
        <v>8</v>
      </c>
      <c r="E37" s="27">
        <f t="shared" si="25"/>
        <v>17</v>
      </c>
      <c r="F37" s="27">
        <f t="shared" si="25"/>
        <v>19</v>
      </c>
      <c r="G37" s="30">
        <f t="shared" si="25"/>
        <v>20</v>
      </c>
      <c r="H37" s="200">
        <f t="shared" si="25"/>
        <v>25</v>
      </c>
      <c r="I37" s="200">
        <f t="shared" si="25"/>
        <v>27</v>
      </c>
      <c r="J37" s="30">
        <f t="shared" si="25"/>
        <v>30</v>
      </c>
      <c r="K37" s="188"/>
      <c r="L37" s="27"/>
      <c r="M37" s="27">
        <f>SUM(M36+L36)</f>
        <v>9</v>
      </c>
      <c r="N37" s="27">
        <f t="shared" ref="N37:T37" si="26">SUM(N36+M37)</f>
        <v>14</v>
      </c>
      <c r="O37" s="27">
        <f t="shared" si="26"/>
        <v>17</v>
      </c>
      <c r="P37" s="27">
        <f t="shared" si="26"/>
        <v>20</v>
      </c>
      <c r="Q37" s="27">
        <f t="shared" si="26"/>
        <v>22</v>
      </c>
      <c r="R37" s="201">
        <f t="shared" si="26"/>
        <v>26</v>
      </c>
      <c r="S37" s="201">
        <f t="shared" si="26"/>
        <v>30</v>
      </c>
      <c r="T37" s="27">
        <f t="shared" si="26"/>
        <v>33</v>
      </c>
      <c r="U37" s="30"/>
      <c r="V37" s="34"/>
      <c r="W37" s="40"/>
      <c r="X37" s="40"/>
      <c r="Y37" s="1"/>
    </row>
    <row r="38" spans="1:25" ht="14.25" customHeight="1" x14ac:dyDescent="0.2">
      <c r="A38" s="38"/>
      <c r="B38" s="27"/>
      <c r="C38" s="27"/>
      <c r="D38" s="27"/>
      <c r="E38" s="27"/>
      <c r="F38" s="27"/>
      <c r="G38" s="180"/>
      <c r="H38" s="252" t="s">
        <v>99</v>
      </c>
      <c r="I38" s="253"/>
      <c r="J38" s="199">
        <f>SUM(J37-'2016 Pairings'!O20)</f>
        <v>-12</v>
      </c>
      <c r="K38" s="189"/>
      <c r="L38" s="27"/>
      <c r="M38" s="27"/>
      <c r="N38" s="30"/>
      <c r="O38" s="27"/>
      <c r="P38" s="27"/>
      <c r="Q38" s="196"/>
      <c r="R38" s="252" t="s">
        <v>100</v>
      </c>
      <c r="S38" s="252"/>
      <c r="T38" s="199">
        <f>SUM(T37-'2016 Pairings'!O20)</f>
        <v>-9</v>
      </c>
      <c r="U38" s="30"/>
      <c r="V38" s="37">
        <f>SUM(J38,T38)</f>
        <v>-21</v>
      </c>
      <c r="W38" s="40"/>
      <c r="X38" s="40"/>
      <c r="Y38" s="1"/>
    </row>
  </sheetData>
  <mergeCells count="10">
    <mergeCell ref="R10:S10"/>
    <mergeCell ref="R17:S17"/>
    <mergeCell ref="R24:S24"/>
    <mergeCell ref="R31:S31"/>
    <mergeCell ref="R38:S38"/>
    <mergeCell ref="H31:I31"/>
    <mergeCell ref="H38:I38"/>
    <mergeCell ref="H10:I10"/>
    <mergeCell ref="H17:I17"/>
    <mergeCell ref="H24:I24"/>
  </mergeCells>
  <conditionalFormatting sqref="J38:K38 J31:K31 J24:K24 J17:K17 J10:K10">
    <cfRule type="expression" dxfId="47" priority="44">
      <formula>J10=$X$8</formula>
    </cfRule>
  </conditionalFormatting>
  <conditionalFormatting sqref="T10 T17 T24 T31 T38">
    <cfRule type="expression" dxfId="46" priority="46">
      <formula>T10=$X$14</formula>
    </cfRule>
  </conditionalFormatting>
  <conditionalFormatting sqref="V10 V17 V24 V31 V38">
    <cfRule type="expression" dxfId="45" priority="6">
      <formula>V10=$X$20</formula>
    </cfRule>
  </conditionalFormatting>
  <conditionalFormatting sqref="A1:A1048576">
    <cfRule type="cellIs" dxfId="44" priority="1" operator="equal">
      <formula>"Mike or Bill or R+$A$1on or Ed or Steve or Bob or Herb or Pat B"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2"/>
  <sheetViews>
    <sheetView zoomScaleNormal="100" workbookViewId="0">
      <selection activeCell="Y13" sqref="Y13"/>
    </sheetView>
  </sheetViews>
  <sheetFormatPr defaultColWidth="17.28515625" defaultRowHeight="15.75" customHeight="1" x14ac:dyDescent="0.2"/>
  <cols>
    <col min="1" max="6" width="5.42578125" style="155" customWidth="1"/>
    <col min="7" max="7" width="4.7109375" style="155" customWidth="1"/>
    <col min="8" max="17" width="5.42578125" style="155" customWidth="1"/>
    <col min="18" max="18" width="5.42578125" style="215" customWidth="1"/>
    <col min="19" max="20" width="5.42578125" style="225" customWidth="1"/>
    <col min="21" max="21" width="5.42578125" style="155" customWidth="1"/>
    <col min="22" max="22" width="14.28515625" style="155" customWidth="1"/>
    <col min="23" max="23" width="7.5703125" style="155" customWidth="1"/>
    <col min="24" max="25" width="14.28515625" style="155" customWidth="1"/>
    <col min="26" max="26" width="17.28515625" style="155"/>
    <col min="27" max="27" width="6.28515625" style="155" customWidth="1"/>
    <col min="28" max="16384" width="17.28515625" style="155"/>
  </cols>
  <sheetData>
    <row r="1" spans="1:27" ht="45.75" customHeight="1" x14ac:dyDescent="0.25">
      <c r="A1" s="24"/>
      <c r="B1" s="250" t="s">
        <v>101</v>
      </c>
      <c r="C1" s="250" t="s">
        <v>102</v>
      </c>
      <c r="D1" s="243" t="s">
        <v>19</v>
      </c>
      <c r="E1" s="243" t="s">
        <v>22</v>
      </c>
      <c r="F1" s="243" t="s">
        <v>13</v>
      </c>
      <c r="G1" s="243" t="s">
        <v>18</v>
      </c>
      <c r="H1" s="243" t="s">
        <v>1</v>
      </c>
      <c r="I1" s="243" t="s">
        <v>15</v>
      </c>
      <c r="J1" s="245" t="s">
        <v>16</v>
      </c>
      <c r="K1" s="245" t="s">
        <v>111</v>
      </c>
      <c r="L1" s="245" t="s">
        <v>21</v>
      </c>
      <c r="M1" s="245" t="s">
        <v>14</v>
      </c>
      <c r="N1" s="245" t="s">
        <v>109</v>
      </c>
      <c r="O1" s="245" t="s">
        <v>110</v>
      </c>
      <c r="P1" s="245" t="s">
        <v>114</v>
      </c>
      <c r="Q1" s="245" t="s">
        <v>113</v>
      </c>
      <c r="R1" s="245" t="s">
        <v>120</v>
      </c>
      <c r="S1" s="245" t="s">
        <v>20</v>
      </c>
      <c r="T1" s="245" t="s">
        <v>17</v>
      </c>
      <c r="U1" s="245" t="s">
        <v>115</v>
      </c>
      <c r="V1" s="81"/>
      <c r="W1" s="32"/>
      <c r="X1" s="32"/>
      <c r="Y1" s="32"/>
    </row>
    <row r="2" spans="1:27" ht="21" customHeight="1" x14ac:dyDescent="0.25">
      <c r="A2" s="16" t="s">
        <v>61</v>
      </c>
      <c r="B2" s="251"/>
      <c r="C2" s="251"/>
      <c r="D2" s="244"/>
      <c r="E2" s="244"/>
      <c r="F2" s="244"/>
      <c r="G2" s="244"/>
      <c r="H2" s="244"/>
      <c r="I2" s="244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32"/>
      <c r="W2" s="32"/>
      <c r="X2" s="32"/>
      <c r="Y2" s="32"/>
    </row>
    <row r="3" spans="1:27" ht="15.75" customHeight="1" x14ac:dyDescent="0.2">
      <c r="A3" s="33">
        <v>1</v>
      </c>
      <c r="B3" s="85">
        <v>4</v>
      </c>
      <c r="C3" s="42">
        <f t="shared" ref="C3:C20" si="0">MIN(D3:U3)</f>
        <v>4</v>
      </c>
      <c r="D3" s="43">
        <f>INDEX(Afternoon!$A$3:$Z$34,MATCH($D$1,Afternoon!$A$3:$A$34,0),5)</f>
        <v>8</v>
      </c>
      <c r="E3" s="43">
        <f>INDEX(Afternoon!$A$3:$Z$34,MATCH($E$1,Afternoon!$A$3:$A$34,0),5)</f>
        <v>5</v>
      </c>
      <c r="F3" s="43">
        <f>INDEX(Afternoon!$A$3:$Z$34,MATCH($F$1,Afternoon!$A$3:$A$34,0),5)</f>
        <v>5</v>
      </c>
      <c r="G3" s="43">
        <f>INDEX(Afternoon!$A$3:$Z$34,MATCH($G$1,Afternoon!$A$3:$A$34,0),5)</f>
        <v>5</v>
      </c>
      <c r="H3" s="43">
        <f>INDEX(Afternoon!$A$3:$Z$34,MATCH($H$1,Afternoon!$A$3:$A$34,0),5)</f>
        <v>5</v>
      </c>
      <c r="I3" s="43">
        <f>INDEX(Afternoon!$A$3:$Z$34,MATCH($I$1,Afternoon!$A$3:$A$34,0),5)</f>
        <v>6</v>
      </c>
      <c r="J3" s="43">
        <f>INDEX(Afternoon!$A$3:$Z$34,MATCH($J$1,Afternoon!$A$3:$A$34,0),5)</f>
        <v>4</v>
      </c>
      <c r="K3" s="43">
        <f>INDEX(Afternoon!$A$3:$Z$34,MATCH($K$1,Afternoon!$A$3:$A$34,0),5)</f>
        <v>6</v>
      </c>
      <c r="L3" s="43">
        <f>INDEX(Afternoon!$A$3:$Z$34,MATCH($L$1,Afternoon!$A$3:$A$34,0),5)</f>
        <v>5</v>
      </c>
      <c r="M3" s="43">
        <f>INDEX(Afternoon!$A$3:$Z$34,MATCH($M$1,Afternoon!$A$3:$A$34,0),5)</f>
        <v>7</v>
      </c>
      <c r="N3" s="43">
        <f>INDEX(Afternoon!$A$3:$Z$34,MATCH($N$1,Afternoon!$A$3:$A$34,0),5)</f>
        <v>5</v>
      </c>
      <c r="O3" s="43">
        <f>INDEX(Afternoon!$A$3:$Z$34,MATCH($O$1,Afternoon!$A$3:$A$34,0),5)</f>
        <v>5</v>
      </c>
      <c r="P3" s="43">
        <f>INDEX(Afternoon!$A$3:$Z$34,MATCH($P$1,Afternoon!$A$3:$A$35,0),5)</f>
        <v>5</v>
      </c>
      <c r="Q3" s="43">
        <f>INDEX(Afternoon!$A$3:$Z$34,MATCH($Q$1,Afternoon!$A$3:$A$34,0),5)</f>
        <v>6</v>
      </c>
      <c r="R3" s="43">
        <f>INDEX(Afternoon!$A$3:$Z$34,MATCH($R$1,Afternoon!$A$3:$A$34,0),5)</f>
        <v>6</v>
      </c>
      <c r="S3" s="43">
        <f>INDEX(Afternoon!$A$3:$Z$34,MATCH($S$1,Afternoon!$A$3:$A$34,0),5)</f>
        <v>7</v>
      </c>
      <c r="T3" s="43">
        <f>INDEX(Afternoon!$A$3:$Z$34,MATCH($T$1,Afternoon!$A$3:$A$34,0),5)</f>
        <v>5</v>
      </c>
      <c r="U3" s="43">
        <f>INDEX(Afternoon!$A$3:$Z$34,MATCH($U$1,Afternoon!$A$3:$A$35,0),5)</f>
        <v>6</v>
      </c>
      <c r="V3" s="72" t="s">
        <v>48</v>
      </c>
      <c r="W3" s="77">
        <v>17</v>
      </c>
      <c r="X3" s="73"/>
      <c r="Y3" s="39">
        <f>MIN(D3:N3)</f>
        <v>4</v>
      </c>
      <c r="Z3" s="155">
        <f t="shared" ref="Z3:Z20" si="1">MIN(D3:U3)</f>
        <v>4</v>
      </c>
      <c r="AA3" s="155">
        <f t="shared" ref="AA3:AA20" si="2">COUNTIF(D3:U3,Z3)</f>
        <v>1</v>
      </c>
    </row>
    <row r="4" spans="1:27" ht="15.75" customHeight="1" x14ac:dyDescent="0.2">
      <c r="A4" s="33">
        <v>2</v>
      </c>
      <c r="B4" s="85">
        <v>4</v>
      </c>
      <c r="C4" s="42">
        <f t="shared" si="0"/>
        <v>3</v>
      </c>
      <c r="D4" s="43">
        <f>INDEX(Afternoon!$A$3:$Z$34,MATCH($D$1,Afternoon!$A$3:$A$34,0),6)</f>
        <v>5</v>
      </c>
      <c r="E4" s="43">
        <f>INDEX(Afternoon!$A$3:$Z$34,MATCH($E$1,Afternoon!$A$3:$A$34,0),6)</f>
        <v>4</v>
      </c>
      <c r="F4" s="43">
        <f>INDEX(Afternoon!$A$3:$Z$34,MATCH($F$1,Afternoon!$A$3:$A$34,0),6)</f>
        <v>6</v>
      </c>
      <c r="G4" s="43">
        <f>INDEX(Afternoon!$A$3:$Z$34,MATCH($G$1,Afternoon!$A$3:$A$34,0),6)</f>
        <v>5</v>
      </c>
      <c r="H4" s="43">
        <f>INDEX(Afternoon!$A$3:$Z$34,MATCH($H$1,Afternoon!$A$3:$A$34,0),6)</f>
        <v>5</v>
      </c>
      <c r="I4" s="43">
        <f>INDEX(Afternoon!$A$3:$Z$34,MATCH($I$1,Afternoon!$A$3:$A$34,0),6)</f>
        <v>5</v>
      </c>
      <c r="J4" s="43">
        <f>INDEX(Afternoon!$A$3:$Z$34,MATCH($J$1,Afternoon!$A$3:$A$34,0),6)</f>
        <v>4</v>
      </c>
      <c r="K4" s="43">
        <f>INDEX(Afternoon!$A$3:$Z$34,MATCH($K$1,Afternoon!$A$3:$A$34,0),6)</f>
        <v>4</v>
      </c>
      <c r="L4" s="43">
        <f>INDEX(Afternoon!$A$3:$Z$34,MATCH($L$1,Afternoon!$A$3:$A$34,0),6)</f>
        <v>5</v>
      </c>
      <c r="M4" s="43">
        <f>INDEX(Afternoon!$A$3:$Z$34,MATCH($M$1,Afternoon!$A$3:$A$34,0),6)</f>
        <v>5</v>
      </c>
      <c r="N4" s="43">
        <f>INDEX(Afternoon!$A$3:$Z$34,MATCH($N$1,Afternoon!$A$3:$A$34,0),6)</f>
        <v>7</v>
      </c>
      <c r="O4" s="43">
        <f>INDEX(Afternoon!$A$3:$Z$34,MATCH($O$1,Afternoon!$A$3:$A$34,0),6)</f>
        <v>6</v>
      </c>
      <c r="P4" s="43">
        <f>INDEX(Afternoon!$A$3:$Z$34,MATCH($P$1,Afternoon!$A$3:$A$34,0),6)</f>
        <v>7</v>
      </c>
      <c r="Q4" s="43">
        <f>INDEX(Afternoon!$A$3:$Z$34,MATCH($Q$1,Afternoon!$A$3:$A$34,0),6)</f>
        <v>6</v>
      </c>
      <c r="R4" s="43">
        <f>INDEX(Afternoon!$A$3:$Z$34,MATCH($R$1,Afternoon!$A$3:$A$34,0),6)</f>
        <v>4</v>
      </c>
      <c r="S4" s="43">
        <f>INDEX(Afternoon!$A$3:$Z$34,MATCH($S$1,Afternoon!$A$3:$A$34,0),6)</f>
        <v>3</v>
      </c>
      <c r="T4" s="43">
        <f>INDEX(Afternoon!$A$3:$Z$34,MATCH($T$1,Afternoon!$A$3:$A$34,0),6)</f>
        <v>5</v>
      </c>
      <c r="U4" s="43">
        <f>INDEX(Afternoon!$A$3:$Z$34,MATCH($U$1,Afternoon!$A$3:$A$34,0),6)</f>
        <v>4</v>
      </c>
      <c r="V4" s="156"/>
      <c r="W4" s="80">
        <f>W3*3</f>
        <v>51</v>
      </c>
      <c r="X4" s="74"/>
      <c r="Y4" s="39">
        <f>IF(C4=MIN($D$4:$U$4),1,0)</f>
        <v>1</v>
      </c>
      <c r="Z4" s="155">
        <f t="shared" si="1"/>
        <v>3</v>
      </c>
      <c r="AA4" s="155">
        <f t="shared" si="2"/>
        <v>1</v>
      </c>
    </row>
    <row r="5" spans="1:27" ht="15.75" customHeight="1" x14ac:dyDescent="0.2">
      <c r="A5" s="33">
        <v>3</v>
      </c>
      <c r="B5" s="85">
        <v>4</v>
      </c>
      <c r="C5" s="42">
        <f t="shared" si="0"/>
        <v>4</v>
      </c>
      <c r="D5" s="43">
        <f>INDEX(Afternoon!$A$3:$Z$34,MATCH($D$1,Afternoon!$A$3:$A$34,0),7)</f>
        <v>5</v>
      </c>
      <c r="E5" s="43">
        <f>INDEX(Afternoon!$A$3:$Z$34,MATCH($E$1,Afternoon!$A$3:$A$34,0),7)</f>
        <v>7</v>
      </c>
      <c r="F5" s="43">
        <f>INDEX(Afternoon!$A$3:$Z$34,MATCH($F$1,Afternoon!$A$3:$A$34,0),7)</f>
        <v>5</v>
      </c>
      <c r="G5" s="43">
        <f>INDEX(Afternoon!$A$3:$Z$34,MATCH($G$1,Afternoon!$A$3:$A$34,0),7)</f>
        <v>6</v>
      </c>
      <c r="H5" s="43">
        <f>INDEX(Afternoon!$A$3:$Z$34,MATCH($H$1,Afternoon!$A$3:$A$34,0),7)</f>
        <v>5</v>
      </c>
      <c r="I5" s="43">
        <f>INDEX(Afternoon!$A$3:$Z$34,MATCH($I$1,Afternoon!$A$3:$A$34,0),7)</f>
        <v>7</v>
      </c>
      <c r="J5" s="43">
        <f>INDEX(Afternoon!$A$3:$Z$34,MATCH($J$1,Afternoon!$A$3:$A$34,0),7)</f>
        <v>5</v>
      </c>
      <c r="K5" s="43">
        <f>INDEX(Afternoon!$A$3:$Z$34,MATCH($K$1,Afternoon!$A$3:$A$34,0),7)</f>
        <v>5</v>
      </c>
      <c r="L5" s="43">
        <f>INDEX(Afternoon!$A$3:$Z$34,MATCH($L$1,Afternoon!$A$3:$A$34,0),7)</f>
        <v>6</v>
      </c>
      <c r="M5" s="43">
        <f>INDEX(Afternoon!$A$3:$Z$34,MATCH($M$1,Afternoon!$A$3:$A$34,0),7)</f>
        <v>5</v>
      </c>
      <c r="N5" s="43">
        <f>INDEX(Afternoon!$A$3:$Z$34,MATCH($N$1,Afternoon!$A$3:$A$34,0),7)</f>
        <v>7</v>
      </c>
      <c r="O5" s="43">
        <f>INDEX(Afternoon!$A$3:$Z$34,MATCH($O$1,Afternoon!$A$3:$A$34,0),7)</f>
        <v>5</v>
      </c>
      <c r="P5" s="43">
        <f>INDEX(Afternoon!$A$3:$Z$34,MATCH($P$1,Afternoon!$A$3:$A$34,0),7)</f>
        <v>4</v>
      </c>
      <c r="Q5" s="43">
        <f>INDEX(Afternoon!$A$3:$Z$34,MATCH($Q$1,Afternoon!$A$3:$A$34,0),7)</f>
        <v>6</v>
      </c>
      <c r="R5" s="43">
        <f>INDEX(Afternoon!$A$3:$Z$34,MATCH($R$1,Afternoon!$A$3:$A$34,0),7)</f>
        <v>5</v>
      </c>
      <c r="S5" s="43">
        <f>INDEX(Afternoon!$A$3:$Z$34,MATCH($S$1,Afternoon!$A$3:$A$34,0),7)</f>
        <v>7</v>
      </c>
      <c r="T5" s="43">
        <f>INDEX(Afternoon!$A$3:$Z$34,MATCH($T$1,Afternoon!$A$3:$A$34,0),7)</f>
        <v>5</v>
      </c>
      <c r="U5" s="43">
        <f>INDEX(Afternoon!$A$3:$Z$34,MATCH($U$1,Afternoon!$A$3:$A$34,0),7)</f>
        <v>5</v>
      </c>
      <c r="V5" s="72" t="s">
        <v>62</v>
      </c>
      <c r="W5" s="78">
        <f>AA21</f>
        <v>8</v>
      </c>
      <c r="X5" s="75"/>
      <c r="Y5" s="39">
        <f>IF(C5=MIN($D$5:$U$5),1,0)</f>
        <v>1</v>
      </c>
      <c r="Z5" s="155">
        <f t="shared" si="1"/>
        <v>4</v>
      </c>
      <c r="AA5" s="155">
        <f t="shared" si="2"/>
        <v>1</v>
      </c>
    </row>
    <row r="6" spans="1:27" ht="15.75" customHeight="1" x14ac:dyDescent="0.2">
      <c r="A6" s="33">
        <v>4</v>
      </c>
      <c r="B6" s="85">
        <v>3</v>
      </c>
      <c r="C6" s="42">
        <f t="shared" si="0"/>
        <v>2</v>
      </c>
      <c r="D6" s="43">
        <f>INDEX(Afternoon!$A$3:$Z$34,MATCH($D$1,Afternoon!$A$3:$A$34,0),8)</f>
        <v>3</v>
      </c>
      <c r="E6" s="43">
        <f>INDEX(Afternoon!$A$3:$Z$34,MATCH($E$1,Afternoon!$A$3:$A$34,0),8)</f>
        <v>3</v>
      </c>
      <c r="F6" s="43">
        <f>INDEX(Afternoon!$A$3:$Z$34,MATCH($F$1,Afternoon!$A$3:$A$34,0),8)</f>
        <v>5</v>
      </c>
      <c r="G6" s="43">
        <f>INDEX(Afternoon!$A$3:$Z$34,MATCH($G$1,Afternoon!$A$3:$A$34,0),8)</f>
        <v>3</v>
      </c>
      <c r="H6" s="43">
        <f>INDEX(Afternoon!$A$3:$Z$34,MATCH($H$1,Afternoon!$A$3:$A$34,0),8)</f>
        <v>3</v>
      </c>
      <c r="I6" s="43">
        <f>INDEX(Afternoon!$A$3:$Z$34,MATCH($I$1,Afternoon!$A$3:$A$34,0),8)</f>
        <v>3</v>
      </c>
      <c r="J6" s="43">
        <f>INDEX(Afternoon!$A$3:$Z$34,MATCH($J$1,Afternoon!$A$3:$A$34,0),8)</f>
        <v>3</v>
      </c>
      <c r="K6" s="43">
        <f>INDEX(Afternoon!$A$3:$Z$34,MATCH($K$1,Afternoon!$A$3:$A$34,0),8)</f>
        <v>4</v>
      </c>
      <c r="L6" s="43">
        <f>INDEX(Afternoon!$A$3:$Z$34,MATCH($L$1,Afternoon!$A$3:$A$34,0),8)</f>
        <v>3</v>
      </c>
      <c r="M6" s="43">
        <f>INDEX(Afternoon!$A$3:$Z$34,MATCH($M$1,Afternoon!$A$3:$A$34,0),8)</f>
        <v>3</v>
      </c>
      <c r="N6" s="43">
        <f>INDEX(Afternoon!$A$3:$Z$34,MATCH($N$1,Afternoon!$A$3:$A$34,0),8)</f>
        <v>3</v>
      </c>
      <c r="O6" s="43">
        <f>INDEX(Afternoon!$A$3:$Z$34,MATCH($O$1,Afternoon!$A$3:$A$34,0),8)</f>
        <v>4</v>
      </c>
      <c r="P6" s="43">
        <f>INDEX(Afternoon!$A$3:$Z$34,MATCH($P$1,Afternoon!$A$3:$A$34,0),8)</f>
        <v>5</v>
      </c>
      <c r="Q6" s="43">
        <f>INDEX(Afternoon!$A$3:$Z$34,MATCH($Q$1,Afternoon!$A$3:$A$34,0),8)</f>
        <v>2</v>
      </c>
      <c r="R6" s="43">
        <f>INDEX(Afternoon!$A$3:$Z$34,MATCH($R$1,Afternoon!$A$3:$A$34,0),8)</f>
        <v>3</v>
      </c>
      <c r="S6" s="43">
        <f>INDEX(Afternoon!$A$3:$Z$34,MATCH($S$1,Afternoon!$A$3:$A$34,0),8)</f>
        <v>5</v>
      </c>
      <c r="T6" s="43">
        <f>INDEX(Afternoon!$A$3:$Z$34,MATCH($T$1,Afternoon!$A$3:$A$34,0),8)</f>
        <v>4</v>
      </c>
      <c r="U6" s="43">
        <f>INDEX(Afternoon!$A$3:$Z$34,MATCH($U$1,Afternoon!$A$3:$A$34,0),8)</f>
        <v>4</v>
      </c>
      <c r="V6" s="76" t="s">
        <v>63</v>
      </c>
      <c r="W6" s="79">
        <f>SUM(W4/W5)</f>
        <v>6.375</v>
      </c>
      <c r="X6" s="74"/>
      <c r="Y6" s="39">
        <f>IF(C6=MIN($D$6:$U$6),1,0)</f>
        <v>1</v>
      </c>
      <c r="Z6" s="155">
        <f t="shared" si="1"/>
        <v>2</v>
      </c>
      <c r="AA6" s="155">
        <f t="shared" si="2"/>
        <v>1</v>
      </c>
    </row>
    <row r="7" spans="1:27" ht="15.75" customHeight="1" x14ac:dyDescent="0.25">
      <c r="A7" s="33">
        <v>5</v>
      </c>
      <c r="B7" s="85">
        <v>4</v>
      </c>
      <c r="C7" s="42">
        <f t="shared" si="0"/>
        <v>3</v>
      </c>
      <c r="D7" s="43">
        <f>INDEX(Afternoon!$A$3:$Z$34,MATCH($D$1,Afternoon!$A$3:$A$34,0),9)</f>
        <v>5</v>
      </c>
      <c r="E7" s="43">
        <f>INDEX(Afternoon!$A$3:$Z$34,MATCH($E$1,Afternoon!$A$3:$A$34,0),9)</f>
        <v>6</v>
      </c>
      <c r="F7" s="43">
        <f>INDEX(Afternoon!$A$3:$Z$34,MATCH($F$1,Afternoon!$A$3:$A$34,0),9)</f>
        <v>5</v>
      </c>
      <c r="G7" s="43">
        <f>INDEX(Afternoon!$A$3:$Z$34,MATCH($G$1,Afternoon!$A$3:$A$34,0),9)</f>
        <v>3</v>
      </c>
      <c r="H7" s="43">
        <f>INDEX(Afternoon!$A$3:$Z$34,MATCH($H$1,Afternoon!$A$3:$A$34,0),9)</f>
        <v>6</v>
      </c>
      <c r="I7" s="43">
        <f>INDEX(Afternoon!$A$3:$Z$34,MATCH($I$1,Afternoon!$A$3:$A$34,0),9)</f>
        <v>6</v>
      </c>
      <c r="J7" s="43">
        <f>INDEX(Afternoon!$A$3:$Z$34,MATCH($J$1,Afternoon!$A$3:$A$34,0),9)</f>
        <v>6</v>
      </c>
      <c r="K7" s="43">
        <f>INDEX(Afternoon!$A$3:$Z$34,MATCH($K$1,Afternoon!$A$3:$A$34,0),9)</f>
        <v>6</v>
      </c>
      <c r="L7" s="43">
        <f>INDEX(Afternoon!$A$3:$Z$34,MATCH($L$1,Afternoon!$A$3:$A$34,0),9)</f>
        <v>5</v>
      </c>
      <c r="M7" s="43">
        <f>INDEX(Afternoon!$A$3:$Z$34,MATCH($M$1,Afternoon!$A$3:$A$34,0),9)</f>
        <v>4</v>
      </c>
      <c r="N7" s="43">
        <f>INDEX(Afternoon!$A$3:$Z$34,MATCH($N$1,Afternoon!$A$3:$A$34,0),9)</f>
        <v>6</v>
      </c>
      <c r="O7" s="43">
        <f>INDEX(Afternoon!$A$3:$Z$34,MATCH($O$1,Afternoon!$A$3:$A$34,0),9)</f>
        <v>5</v>
      </c>
      <c r="P7" s="43">
        <f>INDEX(Afternoon!$A$3:$Z$34,MATCH($P$1,Afternoon!$A$3:$A$34,0),9)</f>
        <v>6</v>
      </c>
      <c r="Q7" s="43">
        <f>INDEX(Afternoon!$A$3:$Z$34,MATCH($Q$1,Afternoon!$A$3:$A$34,0),9)</f>
        <v>6</v>
      </c>
      <c r="R7" s="43">
        <f>INDEX(Afternoon!$A$3:$Z$34,MATCH($R$1,Afternoon!$A$3:$A$34,0),9)</f>
        <v>5</v>
      </c>
      <c r="S7" s="43">
        <f>INDEX(Afternoon!$A$3:$Z$34,MATCH($S$1,Afternoon!$A$3:$A$34,0),9)</f>
        <v>4</v>
      </c>
      <c r="T7" s="43">
        <f>INDEX(Afternoon!$A$3:$Z$34,MATCH($T$1,Afternoon!$A$3:$A$34,0),9)</f>
        <v>5</v>
      </c>
      <c r="U7" s="43">
        <f>INDEX(Afternoon!$A$3:$Z$34,MATCH($U$1,Afternoon!$A$3:$A$34,0),9)</f>
        <v>4</v>
      </c>
      <c r="V7" s="32"/>
      <c r="W7" s="32"/>
      <c r="X7" s="32"/>
      <c r="Y7" s="39">
        <f>IF(C7=MIN($D$7:$U$7),1,0)</f>
        <v>1</v>
      </c>
      <c r="Z7" s="155">
        <f t="shared" si="1"/>
        <v>3</v>
      </c>
      <c r="AA7" s="155">
        <f t="shared" si="2"/>
        <v>1</v>
      </c>
    </row>
    <row r="8" spans="1:27" ht="15.75" customHeight="1" x14ac:dyDescent="0.25">
      <c r="A8" s="33">
        <v>6</v>
      </c>
      <c r="B8" s="85">
        <v>5</v>
      </c>
      <c r="C8" s="42">
        <f t="shared" si="0"/>
        <v>4</v>
      </c>
      <c r="D8" s="43">
        <f>INDEX(Afternoon!$A$3:$Z$34,MATCH($D$1,Afternoon!$A$3:$A$34,0),10)</f>
        <v>8</v>
      </c>
      <c r="E8" s="43">
        <f>INDEX(Afternoon!$A$3:$Z$34,MATCH($E$1,Afternoon!$A$3:$A$34,0),10)</f>
        <v>7</v>
      </c>
      <c r="F8" s="43">
        <f>INDEX(Afternoon!$A$3:$Z$34,MATCH($F$1,Afternoon!$A$3:$A$34,0),10)</f>
        <v>7</v>
      </c>
      <c r="G8" s="43">
        <f>INDEX(Afternoon!$A$3:$Z$34,MATCH($G$1,Afternoon!$A$3:$A$34,0),10)</f>
        <v>8</v>
      </c>
      <c r="H8" s="43">
        <f>INDEX(Afternoon!$A$3:$Z$34,MATCH($H$1,Afternoon!$A$3:$A$34,0),10)</f>
        <v>7</v>
      </c>
      <c r="I8" s="43">
        <f>INDEX(Afternoon!$A$3:$Z$34,MATCH($I$1,Afternoon!$A$3:$A$34,0),10)</f>
        <v>8</v>
      </c>
      <c r="J8" s="43">
        <f>INDEX(Afternoon!$A$3:$Z$34,MATCH($J$1,Afternoon!$A$3:$A$34,0),10)</f>
        <v>8</v>
      </c>
      <c r="K8" s="43">
        <f>INDEX(Afternoon!$A$3:$Z$34,MATCH($K$1,Afternoon!$A$3:$A$34,0),10)</f>
        <v>8</v>
      </c>
      <c r="L8" s="43">
        <f>INDEX(Afternoon!$A$3:$Z$34,MATCH($L$1,Afternoon!$A$3:$A$34,0),10)</f>
        <v>6</v>
      </c>
      <c r="M8" s="43">
        <f>INDEX(Afternoon!$A$3:$Z$34,MATCH($M$1,Afternoon!$A$3:$A$34,0),10)</f>
        <v>6</v>
      </c>
      <c r="N8" s="43">
        <f>INDEX(Afternoon!$A$3:$Z$34,MATCH($N$1,Afternoon!$A$3:$A$34,0),10)</f>
        <v>7</v>
      </c>
      <c r="O8" s="43">
        <f>INDEX(Afternoon!$A$3:$Z$34,MATCH($O$1,Afternoon!$A$3:$A$34,0),10)</f>
        <v>4</v>
      </c>
      <c r="P8" s="43">
        <f>INDEX(Afternoon!$A$3:$Z$34,MATCH($P$1,Afternoon!$A$3:$A$34,0),10)</f>
        <v>7</v>
      </c>
      <c r="Q8" s="43">
        <f>INDEX(Afternoon!$A$3:$Z$34,MATCH($Q$1,Afternoon!$A$3:$A$34,0),10)</f>
        <v>7</v>
      </c>
      <c r="R8" s="43">
        <f>INDEX(Afternoon!$A$3:$Z$34,MATCH($R$1,Afternoon!$A$3:$A$34,0),10)</f>
        <v>8</v>
      </c>
      <c r="S8" s="43">
        <f>INDEX(Afternoon!$A$3:$Z$34,MATCH($S$1,Afternoon!$A$3:$A$34,0),10)</f>
        <v>6</v>
      </c>
      <c r="T8" s="43">
        <f>INDEX(Afternoon!$A$3:$Z$34,MATCH($T$1,Afternoon!$A$3:$A$34,0),10)</f>
        <v>8</v>
      </c>
      <c r="U8" s="43">
        <f>INDEX(Afternoon!$A$3:$Z$34,MATCH($U$1,Afternoon!$A$3:$A$34,0),10)</f>
        <v>5</v>
      </c>
      <c r="V8" s="32"/>
      <c r="W8" s="32"/>
      <c r="X8" s="32"/>
      <c r="Y8" s="39">
        <f>IF(C8=MIN($D$8:$U$8),1,0)</f>
        <v>1</v>
      </c>
      <c r="Z8" s="155">
        <f t="shared" si="1"/>
        <v>4</v>
      </c>
      <c r="AA8" s="155">
        <f t="shared" si="2"/>
        <v>1</v>
      </c>
    </row>
    <row r="9" spans="1:27" ht="15.75" customHeight="1" x14ac:dyDescent="0.25">
      <c r="A9" s="33">
        <v>7</v>
      </c>
      <c r="B9" s="85">
        <v>3</v>
      </c>
      <c r="C9" s="42">
        <f t="shared" si="0"/>
        <v>2</v>
      </c>
      <c r="D9" s="43">
        <f>INDEX(Afternoon!$A$3:$Z$34,MATCH($D$1,Afternoon!$A$3:$A$34,0),11)</f>
        <v>3</v>
      </c>
      <c r="E9" s="43">
        <f>INDEX(Afternoon!$A$3:$Z$34,MATCH($E$1,Afternoon!$A$3:$A$34,0),11)</f>
        <v>4</v>
      </c>
      <c r="F9" s="43">
        <f>INDEX(Afternoon!$A$3:$Z$34,MATCH($F$1,Afternoon!$A$3:$A$34,0),11)</f>
        <v>3</v>
      </c>
      <c r="G9" s="43">
        <f>INDEX(Afternoon!$A$3:$Z$34,MATCH($G$1,Afternoon!$A$3:$A$34,0),11)</f>
        <v>4</v>
      </c>
      <c r="H9" s="43">
        <f>INDEX(Afternoon!$A$3:$Z$34,MATCH($H$1,Afternoon!$A$3:$A$34,0),11)</f>
        <v>3</v>
      </c>
      <c r="I9" s="43">
        <f>INDEX(Afternoon!$A$3:$Z$34,MATCH($I$1,Afternoon!$A$3:$A$34,0),11)</f>
        <v>4</v>
      </c>
      <c r="J9" s="43">
        <f>INDEX(Afternoon!$A$3:$Z$34,MATCH($J$1,Afternoon!$A$3:$A$34,0),11)</f>
        <v>6</v>
      </c>
      <c r="K9" s="43">
        <f>INDEX(Afternoon!$A$3:$Z$34,MATCH($K$1,Afternoon!$A$3:$A$34,0),11)</f>
        <v>4</v>
      </c>
      <c r="L9" s="43">
        <f>INDEX(Afternoon!$A$3:$Z$34,MATCH($L$1,Afternoon!$A$3:$A$34,0),11)</f>
        <v>4</v>
      </c>
      <c r="M9" s="43">
        <f>INDEX(Afternoon!$A$3:$Z$34,MATCH($M$1,Afternoon!$A$3:$A$34,0),11)</f>
        <v>4</v>
      </c>
      <c r="N9" s="43">
        <f>INDEX(Afternoon!$A$3:$Z$34,MATCH($N$1,Afternoon!$A$3:$A$34,0),11)</f>
        <v>5</v>
      </c>
      <c r="O9" s="43">
        <f>INDEX(Afternoon!$A$3:$Z$34,MATCH($O$1,Afternoon!$A$3:$A$34,0),11)</f>
        <v>4</v>
      </c>
      <c r="P9" s="43">
        <f>INDEX(Afternoon!$A$3:$Z$34,MATCH($P$1,Afternoon!$A$3:$A$34,0),11)</f>
        <v>5</v>
      </c>
      <c r="Q9" s="43">
        <f>INDEX(Afternoon!$A$3:$Z$34,MATCH($Q$1,Afternoon!$A$3:$A$34,0),11)</f>
        <v>4</v>
      </c>
      <c r="R9" s="43">
        <f>INDEX(Afternoon!$A$3:$Z$34,MATCH($R$1,Afternoon!$A$3:$A$34,0),11)</f>
        <v>7</v>
      </c>
      <c r="S9" s="43">
        <f>INDEX(Afternoon!$A$3:$Z$34,MATCH($S$1,Afternoon!$A$3:$A$34,0),11)</f>
        <v>2</v>
      </c>
      <c r="T9" s="43">
        <f>INDEX(Afternoon!$A$3:$Z$34,MATCH($T$1,Afternoon!$A$3:$A$34,0),11)</f>
        <v>6</v>
      </c>
      <c r="U9" s="43">
        <f>INDEX(Afternoon!$A$3:$Z$34,MATCH($U$1,Afternoon!$A$3:$A$34,0),11)</f>
        <v>4</v>
      </c>
      <c r="V9" s="32"/>
      <c r="W9" s="32"/>
      <c r="X9" s="32"/>
      <c r="Y9" s="39">
        <f>IF(C9=MIN($D$9:$U$9),1,0)</f>
        <v>1</v>
      </c>
      <c r="Z9" s="155">
        <f t="shared" si="1"/>
        <v>2</v>
      </c>
      <c r="AA9" s="155">
        <f t="shared" si="2"/>
        <v>1</v>
      </c>
    </row>
    <row r="10" spans="1:27" ht="15.75" customHeight="1" x14ac:dyDescent="0.25">
      <c r="A10" s="33">
        <v>8</v>
      </c>
      <c r="B10" s="85">
        <v>4</v>
      </c>
      <c r="C10" s="42">
        <f t="shared" si="0"/>
        <v>3</v>
      </c>
      <c r="D10" s="43">
        <f>INDEX(Afternoon!$A$3:$Z$34,MATCH($D$1,Afternoon!$A$3:$A$34,0),12)</f>
        <v>4</v>
      </c>
      <c r="E10" s="43">
        <f>INDEX(Afternoon!$A$3:$Z$34,MATCH($E$1,Afternoon!$A$3:$A$34,0),12)</f>
        <v>3</v>
      </c>
      <c r="F10" s="43">
        <f>INDEX(Afternoon!$A$3:$Z$34,MATCH($F$1,Afternoon!$A$3:$A$34,0),12)</f>
        <v>4</v>
      </c>
      <c r="G10" s="43">
        <f>INDEX(Afternoon!$A$3:$Z$34,MATCH($G$1,Afternoon!$A$3:$A$34,0),12)</f>
        <v>5</v>
      </c>
      <c r="H10" s="43">
        <f>INDEX(Afternoon!$A$3:$Z$34,MATCH($H$1,Afternoon!$A$3:$A$34,0),12)</f>
        <v>6</v>
      </c>
      <c r="I10" s="43">
        <f>INDEX(Afternoon!$A$3:$Z$34,MATCH($I$1,Afternoon!$A$3:$A$34,0),12)</f>
        <v>5</v>
      </c>
      <c r="J10" s="43">
        <f>INDEX(Afternoon!$A$3:$Z$34,MATCH($J$1,Afternoon!$A$3:$A$34,0),12)</f>
        <v>5</v>
      </c>
      <c r="K10" s="43">
        <f>INDEX(Afternoon!$A$3:$Z$34,MATCH($K$1,Afternoon!$A$3:$A$34,0),12)</f>
        <v>7</v>
      </c>
      <c r="L10" s="43">
        <f>INDEX(Afternoon!$A$3:$Z$34,MATCH($L$1,Afternoon!$A$3:$A$34,0),12)</f>
        <v>6</v>
      </c>
      <c r="M10" s="43">
        <f>INDEX(Afternoon!$A$3:$Z$34,MATCH($M$1,Afternoon!$A$3:$A$34,0),12)</f>
        <v>5</v>
      </c>
      <c r="N10" s="43">
        <f>INDEX(Afternoon!$A$3:$Z$34,MATCH($N$1,Afternoon!$A$3:$A$34,0),12)</f>
        <v>5</v>
      </c>
      <c r="O10" s="43">
        <f>INDEX(Afternoon!$A$3:$Z$34,MATCH($O$1,Afternoon!$A$3:$A$34,0),12)</f>
        <v>5</v>
      </c>
      <c r="P10" s="43">
        <f>INDEX(Afternoon!$A$3:$Z$34,MATCH($P$1,Afternoon!$A$3:$A$34,0),12)</f>
        <v>6</v>
      </c>
      <c r="Q10" s="43">
        <f>INDEX(Afternoon!$A$3:$Z$34,MATCH($Q$1,Afternoon!$A$3:$A$34,0),12)</f>
        <v>4</v>
      </c>
      <c r="R10" s="43">
        <f>INDEX(Afternoon!$A$3:$Z$34,MATCH($R$1,Afternoon!$A$3:$A$34,0),12)</f>
        <v>6</v>
      </c>
      <c r="S10" s="43">
        <f>INDEX(Afternoon!$A$3:$Z$34,MATCH($S$1,Afternoon!$A$3:$A$34,0),12)</f>
        <v>5</v>
      </c>
      <c r="T10" s="43">
        <f>INDEX(Afternoon!$A$3:$Z$34,MATCH($T$1,Afternoon!$A$3:$A$34,0),12)</f>
        <v>5</v>
      </c>
      <c r="U10" s="43">
        <f>INDEX(Afternoon!$A$3:$Z$34,MATCH($U$1,Afternoon!$A$3:$A$34,0),12)</f>
        <v>3</v>
      </c>
      <c r="V10" s="32"/>
      <c r="W10" s="32"/>
      <c r="X10" s="32"/>
      <c r="Y10" s="39">
        <f>IF(C10=MIN($D$10:$U$10),1,0)</f>
        <v>1</v>
      </c>
      <c r="Z10" s="155">
        <f t="shared" si="1"/>
        <v>3</v>
      </c>
      <c r="AA10" s="155">
        <f t="shared" si="2"/>
        <v>2</v>
      </c>
    </row>
    <row r="11" spans="1:27" ht="15.75" customHeight="1" x14ac:dyDescent="0.25">
      <c r="A11" s="33">
        <v>9</v>
      </c>
      <c r="B11" s="85">
        <v>4</v>
      </c>
      <c r="C11" s="42">
        <f t="shared" si="0"/>
        <v>5</v>
      </c>
      <c r="D11" s="43">
        <f>INDEX(Afternoon!$A$3:$Z$34,MATCH($D$1,Afternoon!$A$3:$A$34,0),13)</f>
        <v>5</v>
      </c>
      <c r="E11" s="43">
        <f>INDEX(Afternoon!$A$3:$Z$34,MATCH($E$1,Afternoon!$A$3:$A$34,0),13)</f>
        <v>7</v>
      </c>
      <c r="F11" s="43">
        <f>INDEX(Afternoon!$A$3:$Z$34,MATCH($F$1,Afternoon!$A$3:$A$34,0),13)</f>
        <v>6</v>
      </c>
      <c r="G11" s="43">
        <f>INDEX(Afternoon!$A$3:$Z$34,MATCH($G$1,Afternoon!$A$3:$A$34,0),13)</f>
        <v>5</v>
      </c>
      <c r="H11" s="43">
        <f>INDEX(Afternoon!$A$3:$Z$34,MATCH($H$1,Afternoon!$A$3:$A$34,0),13)</f>
        <v>5</v>
      </c>
      <c r="I11" s="43">
        <f>INDEX(Afternoon!$A$3:$Z$34,MATCH($I$1,Afternoon!$A$3:$A$34,0),13)</f>
        <v>6</v>
      </c>
      <c r="J11" s="43">
        <f>INDEX(Afternoon!$A$3:$Z$34,MATCH($J$1,Afternoon!$A$3:$A$34,0),13)</f>
        <v>5</v>
      </c>
      <c r="K11" s="43">
        <f>INDEX(Afternoon!$A$3:$Z$34,MATCH($K$1,Afternoon!$A$3:$A$34,0),13)</f>
        <v>8</v>
      </c>
      <c r="L11" s="43">
        <f>INDEX(Afternoon!$A$3:$Z$34,MATCH($L$1,Afternoon!$A$3:$A$34,0),13)</f>
        <v>5</v>
      </c>
      <c r="M11" s="43">
        <f>INDEX(Afternoon!$A$3:$Z$34,MATCH($M$1,Afternoon!$A$3:$A$34,0),13)</f>
        <v>5</v>
      </c>
      <c r="N11" s="43">
        <f>INDEX(Afternoon!$A$3:$Z$34,MATCH($N$1,Afternoon!$A$3:$A$34,0),13)</f>
        <v>6</v>
      </c>
      <c r="O11" s="43">
        <f>INDEX(Afternoon!$A$3:$Z$34,MATCH($O$1,Afternoon!$A$3:$A$34,0),13)</f>
        <v>6</v>
      </c>
      <c r="P11" s="43">
        <f>INDEX(Afternoon!$A$3:$Z$34,MATCH($P$1,Afternoon!$A$3:$A$34,0),13)</f>
        <v>6</v>
      </c>
      <c r="Q11" s="43">
        <f>INDEX(Afternoon!$A$3:$Z$34,MATCH($Q$1,Afternoon!$A$3:$A$34,0),13)</f>
        <v>5</v>
      </c>
      <c r="R11" s="43">
        <f>INDEX(Afternoon!$A$3:$Z$34,MATCH($R$1,Afternoon!$A$3:$A$34,0),13)</f>
        <v>5</v>
      </c>
      <c r="S11" s="43">
        <f>INDEX(Afternoon!$A$3:$Z$34,MATCH($S$1,Afternoon!$A$3:$A$34,0),13)</f>
        <v>7</v>
      </c>
      <c r="T11" s="43">
        <f>INDEX(Afternoon!$A$3:$Z$34,MATCH($T$1,Afternoon!$A$3:$A$34,0),13)</f>
        <v>9</v>
      </c>
      <c r="U11" s="43">
        <f>INDEX(Afternoon!$A$3:$Z$34,MATCH($U$1,Afternoon!$A$3:$A$34,0),13)</f>
        <v>5</v>
      </c>
      <c r="V11" s="32"/>
      <c r="W11" s="32"/>
      <c r="X11" s="32"/>
      <c r="Y11" s="39">
        <f>IF(C11=MIN($D$11:$U$11),1,0)</f>
        <v>1</v>
      </c>
      <c r="Z11" s="155">
        <f t="shared" si="1"/>
        <v>5</v>
      </c>
      <c r="AA11" s="155">
        <f t="shared" si="2"/>
        <v>9</v>
      </c>
    </row>
    <row r="12" spans="1:27" ht="15.75" customHeight="1" x14ac:dyDescent="0.25">
      <c r="A12" s="33">
        <v>10</v>
      </c>
      <c r="B12" s="85">
        <v>3</v>
      </c>
      <c r="C12" s="42">
        <f t="shared" si="0"/>
        <v>2</v>
      </c>
      <c r="D12" s="43">
        <f>INDEX(Afternoon!$A$3:$Z$34,MATCH($D$1,Afternoon!$A$3:$A$34,0),15)</f>
        <v>2</v>
      </c>
      <c r="E12" s="43">
        <f>INDEX(Afternoon!$A$3:$Z$34,MATCH($E$1,Afternoon!$A$3:$A$34,0),15)</f>
        <v>5</v>
      </c>
      <c r="F12" s="43">
        <f>INDEX(Afternoon!$A$3:$Z$34,MATCH($F$1,Afternoon!$A$3:$A$34,0),15)</f>
        <v>3</v>
      </c>
      <c r="G12" s="43">
        <f>INDEX(Afternoon!$A$3:$Z$34,MATCH($G$1,Afternoon!$A$3:$A$34,0),15)</f>
        <v>4</v>
      </c>
      <c r="H12" s="43">
        <f>INDEX(Afternoon!$A$3:$Z$34,MATCH($H$1,Afternoon!$A$3:$A$34,0),15)</f>
        <v>3</v>
      </c>
      <c r="I12" s="43">
        <f>INDEX(Afternoon!$A$3:$Z$34,MATCH($I$1,Afternoon!$A$3:$A$34,0),15)</f>
        <v>3</v>
      </c>
      <c r="J12" s="43">
        <f>INDEX(Afternoon!$A$3:$Z$34,MATCH($J$1,Afternoon!$A$3:$A$34,0),15)</f>
        <v>3</v>
      </c>
      <c r="K12" s="43">
        <f>INDEX(Afternoon!$A$3:$Z$34,MATCH($K$1,Afternoon!$A$3:$A$34,0),15)</f>
        <v>4</v>
      </c>
      <c r="L12" s="43">
        <f>INDEX(Afternoon!$A$3:$Z$34,MATCH($L$1,Afternoon!$A$3:$A$34,0),15)</f>
        <v>4</v>
      </c>
      <c r="M12" s="43">
        <f>INDEX(Afternoon!$A$3:$Z$34,MATCH($M$1,Afternoon!$A$3:$A$34,0),15)</f>
        <v>5</v>
      </c>
      <c r="N12" s="43">
        <f>INDEX(Afternoon!$A$3:$Z$34,MATCH($N$1,Afternoon!$A$3:$A$34,0),15)</f>
        <v>3</v>
      </c>
      <c r="O12" s="43">
        <f>INDEX(Afternoon!$A$3:$Z$34,MATCH($O$1,Afternoon!$A$3:$A$34,0),15)</f>
        <v>4</v>
      </c>
      <c r="P12" s="43">
        <f>INDEX(Afternoon!$A$3:$Z$34,MATCH($P$1,Afternoon!$A$3:$A$34,0),15)</f>
        <v>3</v>
      </c>
      <c r="Q12" s="43">
        <f>INDEX(Afternoon!$A$3:$Z$34,MATCH($Q$1,Afternoon!$A$3:$A$34,0),15)</f>
        <v>3</v>
      </c>
      <c r="R12" s="43">
        <f>INDEX(Afternoon!$A$3:$Z$34,MATCH($R$1,Afternoon!$A$3:$A$34,0),15)</f>
        <v>5</v>
      </c>
      <c r="S12" s="43">
        <f>INDEX(Afternoon!$A$3:$Z$34,MATCH($S$1,Afternoon!$A$3:$A$34,0),15)</f>
        <v>3</v>
      </c>
      <c r="T12" s="43">
        <f>INDEX(Afternoon!$A$3:$Z$34,MATCH($T$1,Afternoon!$A$3:$A$34,0),15)</f>
        <v>4</v>
      </c>
      <c r="U12" s="43">
        <f>INDEX(Afternoon!$A$3:$Z$34,MATCH($U$1,Afternoon!$A$3:$A$34,0),15)</f>
        <v>3</v>
      </c>
      <c r="V12" s="32"/>
      <c r="W12" s="32"/>
      <c r="X12" s="32"/>
      <c r="Y12" s="39">
        <f>IF(C12=MIN($D$12:$U$12),1,0)</f>
        <v>1</v>
      </c>
      <c r="Z12" s="155">
        <f t="shared" si="1"/>
        <v>2</v>
      </c>
      <c r="AA12" s="155">
        <f t="shared" si="2"/>
        <v>1</v>
      </c>
    </row>
    <row r="13" spans="1:27" ht="15.75" customHeight="1" x14ac:dyDescent="0.25">
      <c r="A13" s="33">
        <v>11</v>
      </c>
      <c r="B13" s="85">
        <v>5</v>
      </c>
      <c r="C13" s="42">
        <f t="shared" si="0"/>
        <v>5</v>
      </c>
      <c r="D13" s="43">
        <f>INDEX(Afternoon!$A$3:$Z$34,MATCH($D$1,Afternoon!$A$3:$A$34,0),16)</f>
        <v>8</v>
      </c>
      <c r="E13" s="43">
        <f>INDEX(Afternoon!$A$3:$Z$34,MATCH($E$1,Afternoon!$A$3:$A$34,0),16)</f>
        <v>6</v>
      </c>
      <c r="F13" s="43">
        <f>INDEX(Afternoon!$A$3:$Z$34,MATCH($F$1,Afternoon!$A$3:$A$34,0),16)</f>
        <v>5</v>
      </c>
      <c r="G13" s="43">
        <f>INDEX(Afternoon!$A$3:$Z$34,MATCH($G$1,Afternoon!$A$3:$A$34,0),16)</f>
        <v>6</v>
      </c>
      <c r="H13" s="43">
        <f>INDEX(Afternoon!$A$3:$Z$34,MATCH($H$1,Afternoon!$A$3:$A$34,0),16)</f>
        <v>6</v>
      </c>
      <c r="I13" s="43">
        <f>INDEX(Afternoon!$A$3:$Z$34,MATCH($I$1,Afternoon!$A$3:$A$34,0),16)</f>
        <v>7</v>
      </c>
      <c r="J13" s="43">
        <f>INDEX(Afternoon!$A$3:$Z$34,MATCH($J$1,Afternoon!$A$3:$A$34,0),16)</f>
        <v>8</v>
      </c>
      <c r="K13" s="43">
        <f>INDEX(Afternoon!$A$3:$Z$34,MATCH($K$1,Afternoon!$A$3:$A$34,0),16)</f>
        <v>6</v>
      </c>
      <c r="L13" s="43">
        <f>INDEX(Afternoon!$A$3:$Z$34,MATCH($L$1,Afternoon!$A$3:$A$34,0),16)</f>
        <v>5</v>
      </c>
      <c r="M13" s="43">
        <f>INDEX(Afternoon!$A$3:$Z$34,MATCH($M$1,Afternoon!$A$3:$A$34,0),16)</f>
        <v>8</v>
      </c>
      <c r="N13" s="43">
        <f>INDEX(Afternoon!$A$3:$Z$34,MATCH($N$1,Afternoon!$A$3:$A$34,0),16)</f>
        <v>5</v>
      </c>
      <c r="O13" s="43">
        <f>INDEX(Afternoon!$A$3:$Z$34,MATCH($O$1,Afternoon!$A$3:$A$34,0),16)</f>
        <v>6</v>
      </c>
      <c r="P13" s="43">
        <f>INDEX(Afternoon!$A$3:$Z$34,MATCH($P$1,Afternoon!$A$3:$A$34,0),16)</f>
        <v>8</v>
      </c>
      <c r="Q13" s="43">
        <f>INDEX(Afternoon!$A$3:$Z$34,MATCH($Q$1,Afternoon!$A$3:$A$34,0),16)</f>
        <v>9</v>
      </c>
      <c r="R13" s="43">
        <f>INDEX(Afternoon!$A$3:$Z$34,MATCH($R$1,Afternoon!$A$3:$A$34,0),16)</f>
        <v>11</v>
      </c>
      <c r="S13" s="43">
        <f>INDEX(Afternoon!$A$3:$Z$34,MATCH($S$1,Afternoon!$A$3:$A$34,0),16)</f>
        <v>7</v>
      </c>
      <c r="T13" s="43">
        <f>INDEX(Afternoon!$A$3:$Z$34,MATCH($T$1,Afternoon!$A$3:$A$34,0),16)</f>
        <v>8</v>
      </c>
      <c r="U13" s="43">
        <f>INDEX(Afternoon!$A$3:$Z$34,MATCH($U$1,Afternoon!$A$3:$A$34,0),16)</f>
        <v>7</v>
      </c>
      <c r="V13" s="32"/>
      <c r="W13" s="32"/>
      <c r="X13" s="32"/>
      <c r="Y13" s="39">
        <f>IF(C13=MIN($D$13:$U$13),1,0)</f>
        <v>1</v>
      </c>
      <c r="Z13" s="155">
        <f t="shared" si="1"/>
        <v>5</v>
      </c>
      <c r="AA13" s="155">
        <f t="shared" si="2"/>
        <v>3</v>
      </c>
    </row>
    <row r="14" spans="1:27" ht="15.75" customHeight="1" x14ac:dyDescent="0.25">
      <c r="A14" s="33">
        <v>12</v>
      </c>
      <c r="B14" s="85">
        <v>4</v>
      </c>
      <c r="C14" s="42">
        <f t="shared" si="0"/>
        <v>4</v>
      </c>
      <c r="D14" s="43">
        <f>INDEX(Afternoon!$A$3:$Z$34,MATCH($D$1,Afternoon!$A$3:$A$34,0),17)</f>
        <v>6</v>
      </c>
      <c r="E14" s="43">
        <f>INDEX(Afternoon!$A$3:$Z$34,MATCH($E$1,Afternoon!$A$3:$A$34,0),17)</f>
        <v>5</v>
      </c>
      <c r="F14" s="43">
        <f>INDEX(Afternoon!$A$3:$Z$34,MATCH($F$1,Afternoon!$A$3:$A$34,0),17)</f>
        <v>4</v>
      </c>
      <c r="G14" s="43">
        <f>INDEX(Afternoon!$A$3:$Z$34,MATCH($G$1,Afternoon!$A$3:$A$34,0),17)</f>
        <v>4</v>
      </c>
      <c r="H14" s="43">
        <f>INDEX(Afternoon!$A$3:$Z$34,MATCH($H$1,Afternoon!$A$3:$A$34,0),17)</f>
        <v>5</v>
      </c>
      <c r="I14" s="43">
        <f>INDEX(Afternoon!$A$3:$Z$34,MATCH($I$1,Afternoon!$A$3:$A$34,0),17)</f>
        <v>4</v>
      </c>
      <c r="J14" s="43">
        <f>INDEX(Afternoon!$A$3:$Z$34,MATCH($J$1,Afternoon!$A$3:$A$34,0),17)</f>
        <v>4</v>
      </c>
      <c r="K14" s="43">
        <f>INDEX(Afternoon!$A$3:$Z$34,MATCH($K$1,Afternoon!$A$3:$A$34,0),17)</f>
        <v>6</v>
      </c>
      <c r="L14" s="43">
        <f>INDEX(Afternoon!$A$3:$Z$34,MATCH($L$1,Afternoon!$A$3:$A$34,0),17)</f>
        <v>4</v>
      </c>
      <c r="M14" s="43">
        <f>INDEX(Afternoon!$A$3:$Z$34,MATCH($M$1,Afternoon!$A$3:$A$34,0),17)</f>
        <v>5</v>
      </c>
      <c r="N14" s="43">
        <f>INDEX(Afternoon!$A$3:$Z$34,MATCH($N$1,Afternoon!$A$3:$A$34,0),17)</f>
        <v>6</v>
      </c>
      <c r="O14" s="43">
        <f>INDEX(Afternoon!$A$3:$Z$34,MATCH($O$1,Afternoon!$A$3:$A$34,0),17)</f>
        <v>5</v>
      </c>
      <c r="P14" s="43">
        <f>INDEX(Afternoon!$A$3:$Z$34,MATCH($P$1,Afternoon!$A$3:$A$34,0),17)</f>
        <v>5</v>
      </c>
      <c r="Q14" s="43">
        <f>INDEX(Afternoon!$A$3:$Z$34,MATCH($Q$1,Afternoon!$A$3:$A$34,0),17)</f>
        <v>5</v>
      </c>
      <c r="R14" s="43">
        <f>INDEX(Afternoon!$A$3:$Z$34,MATCH($R$1,Afternoon!$A$3:$A$34,0),17)</f>
        <v>4</v>
      </c>
      <c r="S14" s="43">
        <f>INDEX(Afternoon!$A$3:$Z$34,MATCH($S$1,Afternoon!$A$3:$A$34,0),17)</f>
        <v>5</v>
      </c>
      <c r="T14" s="43">
        <f>INDEX(Afternoon!$A$3:$Z$34,MATCH($T$1,Afternoon!$A$3:$A$34,0),17)</f>
        <v>8</v>
      </c>
      <c r="U14" s="43">
        <f>INDEX(Afternoon!$A$3:$Z$34,MATCH($U$1,Afternoon!$A$3:$A$34,0),17)</f>
        <v>6</v>
      </c>
      <c r="V14" s="32"/>
      <c r="W14" s="32"/>
      <c r="X14" s="32"/>
      <c r="Y14" s="39">
        <f>IF(C14=MIN($D$14:$U$14),1,0)</f>
        <v>1</v>
      </c>
      <c r="Z14" s="155">
        <f t="shared" si="1"/>
        <v>4</v>
      </c>
      <c r="AA14" s="155">
        <f t="shared" si="2"/>
        <v>6</v>
      </c>
    </row>
    <row r="15" spans="1:27" ht="15.75" customHeight="1" x14ac:dyDescent="0.2">
      <c r="A15" s="33">
        <v>13</v>
      </c>
      <c r="B15" s="85">
        <v>4</v>
      </c>
      <c r="C15" s="42">
        <f t="shared" si="0"/>
        <v>4</v>
      </c>
      <c r="D15" s="43">
        <f>INDEX(Afternoon!$A$3:$Z$34,MATCH($D$1,Afternoon!$A$3:$A$34,0),18)</f>
        <v>6</v>
      </c>
      <c r="E15" s="43">
        <f>INDEX(Afternoon!$A$3:$Z$34,MATCH($E$1,Afternoon!$A$3:$A$34,0),18)</f>
        <v>6</v>
      </c>
      <c r="F15" s="43">
        <f>INDEX(Afternoon!$A$3:$Z$34,MATCH($F$1,Afternoon!$A$3:$A$34,0),18)</f>
        <v>5</v>
      </c>
      <c r="G15" s="43">
        <f>INDEX(Afternoon!$A$3:$Z$34,MATCH($G$1,Afternoon!$A$3:$A$34,0),18)</f>
        <v>6</v>
      </c>
      <c r="H15" s="43">
        <f>INDEX(Afternoon!$A$3:$Z$34,MATCH($H$1,Afternoon!$A$3:$A$34,0),18)</f>
        <v>5</v>
      </c>
      <c r="I15" s="43">
        <f>INDEX(Afternoon!$A$3:$Z$34,MATCH($I$1,Afternoon!$A$3:$A$34,0),18)</f>
        <v>6</v>
      </c>
      <c r="J15" s="43">
        <f>INDEX(Afternoon!$A$3:$Z$34,MATCH($J$1,Afternoon!$A$3:$A$34,0),18)</f>
        <v>5</v>
      </c>
      <c r="K15" s="43">
        <f>INDEX(Afternoon!$A$3:$Z$34,MATCH($K$1,Afternoon!$A$3:$A$34,0),18)</f>
        <v>7</v>
      </c>
      <c r="L15" s="43">
        <f>INDEX(Afternoon!$A$3:$Z$34,MATCH($L$1,Afternoon!$A$3:$A$34,0),18)</f>
        <v>6</v>
      </c>
      <c r="M15" s="43">
        <f>INDEX(Afternoon!$A$3:$Z$34,MATCH($M$1,Afternoon!$A$3:$A$34,0),18)</f>
        <v>7</v>
      </c>
      <c r="N15" s="43">
        <f>INDEX(Afternoon!$A$3:$Z$34,MATCH($N$1,Afternoon!$A$3:$A$34,0),18)</f>
        <v>7</v>
      </c>
      <c r="O15" s="43">
        <f>INDEX(Afternoon!$A$3:$Z$34,MATCH($O$1,Afternoon!$A$3:$A$34,0),18)</f>
        <v>4</v>
      </c>
      <c r="P15" s="43">
        <f>INDEX(Afternoon!$A$3:$Z$34,MATCH($P$1,Afternoon!$A$3:$A$34,0),18)</f>
        <v>6</v>
      </c>
      <c r="Q15" s="43">
        <f>INDEX(Afternoon!$A$3:$Z$34,MATCH($Q$1,Afternoon!$A$3:$A$34,0),18)</f>
        <v>4</v>
      </c>
      <c r="R15" s="43">
        <f>INDEX(Afternoon!$A$3:$Z$34,MATCH($R$1,Afternoon!$A$3:$A$34,0),18)</f>
        <v>5</v>
      </c>
      <c r="S15" s="43">
        <f>INDEX(Afternoon!$A$3:$Z$34,MATCH($S$1,Afternoon!$A$3:$A$34,0),18)</f>
        <v>5</v>
      </c>
      <c r="T15" s="43">
        <f>INDEX(Afternoon!$A$3:$Z$34,MATCH($T$1,Afternoon!$A$3:$A$34,0),18)</f>
        <v>6</v>
      </c>
      <c r="U15" s="43">
        <f>INDEX(Afternoon!$A$3:$Z$34,MATCH($U$1,Afternoon!$A$3:$A$34,0),18)</f>
        <v>6</v>
      </c>
      <c r="V15" s="1"/>
      <c r="W15" s="1"/>
      <c r="X15" s="1"/>
      <c r="Y15" s="39">
        <f>IF(C15=MIN($D$15:$U$15),1,0)</f>
        <v>1</v>
      </c>
      <c r="Z15" s="155">
        <f t="shared" si="1"/>
        <v>4</v>
      </c>
      <c r="AA15" s="155">
        <f t="shared" si="2"/>
        <v>2</v>
      </c>
    </row>
    <row r="16" spans="1:27" ht="15.75" customHeight="1" x14ac:dyDescent="0.2">
      <c r="A16" s="33">
        <v>14</v>
      </c>
      <c r="B16" s="85">
        <v>4</v>
      </c>
      <c r="C16" s="42">
        <f t="shared" si="0"/>
        <v>4</v>
      </c>
      <c r="D16" s="43">
        <f>INDEX(Afternoon!$A$3:$Z$34,MATCH($D$1,Afternoon!$A$3:$A$34,0),19)</f>
        <v>6</v>
      </c>
      <c r="E16" s="43">
        <f>INDEX(Afternoon!$A$3:$Z$34,MATCH($E$1,Afternoon!$A$3:$A$34,0),19)</f>
        <v>5</v>
      </c>
      <c r="F16" s="43">
        <f>INDEX(Afternoon!$A$3:$Z$34,MATCH($F$1,Afternoon!$A$3:$A$34,0),19)</f>
        <v>4</v>
      </c>
      <c r="G16" s="43">
        <f>INDEX(Afternoon!$A$3:$Z$34,MATCH($G$1,Afternoon!$A$3:$A$34,0),19)</f>
        <v>8</v>
      </c>
      <c r="H16" s="43">
        <f>INDEX(Afternoon!$A$3:$Z$34,MATCH($H$1,Afternoon!$A$3:$A$34,0),19)</f>
        <v>4</v>
      </c>
      <c r="I16" s="43">
        <f>INDEX(Afternoon!$A$3:$Z$34,MATCH($I$1,Afternoon!$A$3:$A$34,0),19)</f>
        <v>7</v>
      </c>
      <c r="J16" s="43">
        <f>INDEX(Afternoon!$A$3:$Z$34,MATCH($J$1,Afternoon!$A$3:$A$34,0),19)</f>
        <v>4</v>
      </c>
      <c r="K16" s="43">
        <f>INDEX(Afternoon!$A$3:$Z$34,MATCH($K$1,Afternoon!$A$3:$A$34,0),19)</f>
        <v>7</v>
      </c>
      <c r="L16" s="43">
        <f>INDEX(Afternoon!$A$3:$Z$34,MATCH($L$1,Afternoon!$A$3:$A$34,0),19)</f>
        <v>4</v>
      </c>
      <c r="M16" s="43">
        <f>INDEX(Afternoon!$A$3:$Z$34,MATCH($M$1,Afternoon!$A$3:$A$34,0),19)</f>
        <v>4</v>
      </c>
      <c r="N16" s="43">
        <f>INDEX(Afternoon!$A$3:$Z$34,MATCH($N$1,Afternoon!$A$3:$A$34,0),19)</f>
        <v>6</v>
      </c>
      <c r="O16" s="43">
        <f>INDEX(Afternoon!$A$3:$Z$34,MATCH($O$1,Afternoon!$A$3:$A$34,0),19)</f>
        <v>5</v>
      </c>
      <c r="P16" s="43">
        <f>INDEX(Afternoon!$A$3:$Z$34,MATCH($P$1,Afternoon!$A$3:$A$34,0),19)</f>
        <v>6</v>
      </c>
      <c r="Q16" s="43">
        <f>INDEX(Afternoon!$A$3:$Z$34,MATCH($Q$1,Afternoon!$A$3:$A$34,0),19)</f>
        <v>7</v>
      </c>
      <c r="R16" s="43">
        <f>INDEX(Afternoon!$A$3:$Z$34,MATCH($R$1,Afternoon!$A$3:$A$34,0),19)</f>
        <v>7</v>
      </c>
      <c r="S16" s="43">
        <f>INDEX(Afternoon!$A$3:$Z$34,MATCH($S$1,Afternoon!$A$3:$A$34,0),19)</f>
        <v>5</v>
      </c>
      <c r="T16" s="43">
        <f>INDEX(Afternoon!$A$3:$Z$34,MATCH($T$1,Afternoon!$A$3:$A$34,0),19)</f>
        <v>7</v>
      </c>
      <c r="U16" s="43">
        <f>INDEX(Afternoon!$A$3:$Z$34,MATCH($U$1,Afternoon!$A$3:$A$34,0),19)</f>
        <v>7</v>
      </c>
      <c r="V16" s="1"/>
      <c r="W16" s="1"/>
      <c r="X16" s="1"/>
      <c r="Y16" s="39">
        <f>IF(C16=MIN($D$16:$U$16),1,0)</f>
        <v>1</v>
      </c>
      <c r="Z16" s="155">
        <f t="shared" si="1"/>
        <v>4</v>
      </c>
      <c r="AA16" s="155">
        <f t="shared" si="2"/>
        <v>5</v>
      </c>
    </row>
    <row r="17" spans="1:27" ht="15.75" customHeight="1" x14ac:dyDescent="0.2">
      <c r="A17" s="33">
        <v>15</v>
      </c>
      <c r="B17" s="85">
        <v>5</v>
      </c>
      <c r="C17" s="42">
        <f t="shared" si="0"/>
        <v>5</v>
      </c>
      <c r="D17" s="43">
        <f>INDEX(Afternoon!$A$3:$Z$34,MATCH($D$1,Afternoon!$A$3:$A$34,0),20)</f>
        <v>5</v>
      </c>
      <c r="E17" s="43">
        <f>INDEX(Afternoon!$A$3:$Z$34,MATCH($E$1,Afternoon!$A$3:$A$34,0),20)</f>
        <v>6</v>
      </c>
      <c r="F17" s="43">
        <f>INDEX(Afternoon!$A$3:$Z$34,MATCH($F$1,Afternoon!$A$3:$A$34,0),20)</f>
        <v>6</v>
      </c>
      <c r="G17" s="43">
        <f>INDEX(Afternoon!$A$3:$Z$34,MATCH($G$1,Afternoon!$A$3:$A$34,0),20)</f>
        <v>5</v>
      </c>
      <c r="H17" s="43">
        <f>INDEX(Afternoon!$A$3:$Z$34,MATCH($H$1,Afternoon!$A$3:$A$34,0),20)</f>
        <v>5</v>
      </c>
      <c r="I17" s="43">
        <f>INDEX(Afternoon!$A$3:$Z$34,MATCH($I$1,Afternoon!$A$3:$A$34,0),20)</f>
        <v>8</v>
      </c>
      <c r="J17" s="43">
        <f>INDEX(Afternoon!$A$3:$Z$34,MATCH($J$1,Afternoon!$A$3:$A$34,0),20)</f>
        <v>6</v>
      </c>
      <c r="K17" s="43">
        <f>INDEX(Afternoon!$A$3:$Z$34,MATCH($K$1,Afternoon!$A$3:$A$34,0),20)</f>
        <v>7</v>
      </c>
      <c r="L17" s="43">
        <f>INDEX(Afternoon!$A$3:$Z$34,MATCH($L$1,Afternoon!$A$3:$A$34,0),20)</f>
        <v>6</v>
      </c>
      <c r="M17" s="43">
        <f>INDEX(Afternoon!$A$3:$Z$34,MATCH($M$1,Afternoon!$A$3:$A$34,0),20)</f>
        <v>9</v>
      </c>
      <c r="N17" s="43">
        <f>INDEX(Afternoon!$A$3:$Z$34,MATCH($N$1,Afternoon!$A$3:$A$34,0),20)</f>
        <v>5</v>
      </c>
      <c r="O17" s="43">
        <f>INDEX(Afternoon!$A$3:$Z$34,MATCH($O$1,Afternoon!$A$3:$A$34,0),20)</f>
        <v>7</v>
      </c>
      <c r="P17" s="43">
        <f>INDEX(Afternoon!$A$3:$Z$34,MATCH($P$1,Afternoon!$A$3:$A$34,0),20)</f>
        <v>8</v>
      </c>
      <c r="Q17" s="43">
        <f>INDEX(Afternoon!$A$3:$Z$34,MATCH($Q$1,Afternoon!$A$3:$A$34,0),20)</f>
        <v>7</v>
      </c>
      <c r="R17" s="43">
        <f>INDEX(Afternoon!$A$3:$Z$34,MATCH($R$1,Afternoon!$A$3:$A$34,0),20)</f>
        <v>8</v>
      </c>
      <c r="S17" s="43">
        <f>INDEX(Afternoon!$A$3:$Z$34,MATCH($S$1,Afternoon!$A$3:$A$34,0),20)</f>
        <v>9</v>
      </c>
      <c r="T17" s="43">
        <f>INDEX(Afternoon!$A$3:$Z$34,MATCH($T$1,Afternoon!$A$3:$A$34,0),20)</f>
        <v>7</v>
      </c>
      <c r="U17" s="43">
        <f>INDEX(Afternoon!$A$3:$Z$34,MATCH($U$1,Afternoon!$A$3:$A$34,0),20)</f>
        <v>8</v>
      </c>
      <c r="V17" s="1"/>
      <c r="W17" s="1"/>
      <c r="X17" s="1"/>
      <c r="Y17" s="39">
        <f>IF(C17=MIN($D$17:$U$17),1,0)</f>
        <v>1</v>
      </c>
      <c r="Z17" s="155">
        <f t="shared" si="1"/>
        <v>5</v>
      </c>
      <c r="AA17" s="155">
        <f t="shared" si="2"/>
        <v>4</v>
      </c>
    </row>
    <row r="18" spans="1:27" ht="15.75" customHeight="1" x14ac:dyDescent="0.2">
      <c r="A18" s="33">
        <v>16</v>
      </c>
      <c r="B18" s="85">
        <v>3</v>
      </c>
      <c r="C18" s="42">
        <f t="shared" si="0"/>
        <v>3</v>
      </c>
      <c r="D18" s="43">
        <f>INDEX(Afternoon!$A$3:$Z$34,MATCH($D$1,Afternoon!$A$3:$A$34,0),21)</f>
        <v>3</v>
      </c>
      <c r="E18" s="43">
        <f>INDEX(Afternoon!$A$3:$Z$34,MATCH($E$1,Afternoon!$A$3:$A$34,0),21)</f>
        <v>4</v>
      </c>
      <c r="F18" s="43">
        <f>INDEX(Afternoon!$A$3:$Z$34,MATCH($F$1,Afternoon!$A$3:$A$34,0),21)</f>
        <v>3</v>
      </c>
      <c r="G18" s="43">
        <f>INDEX(Afternoon!$A$3:$Z$34,MATCH($G$1,Afternoon!$A$3:$A$34,0),21)</f>
        <v>4</v>
      </c>
      <c r="H18" s="43">
        <f>INDEX(Afternoon!$A$3:$Z$34,MATCH($H$1,Afternoon!$A$3:$A$34,0),21)</f>
        <v>4</v>
      </c>
      <c r="I18" s="43">
        <f>INDEX(Afternoon!$A$3:$Z$34,MATCH($I$1,Afternoon!$A$3:$A$34,0),21)</f>
        <v>4</v>
      </c>
      <c r="J18" s="43">
        <f>INDEX(Afternoon!$A$3:$Z$34,MATCH($J$1,Afternoon!$A$3:$A$34,0),21)</f>
        <v>4</v>
      </c>
      <c r="K18" s="43">
        <f>INDEX(Afternoon!$A$3:$Z$34,MATCH($K$1,Afternoon!$A$3:$A$34,0),21)</f>
        <v>5</v>
      </c>
      <c r="L18" s="43">
        <f>INDEX(Afternoon!$A$3:$Z$34,MATCH($L$1,Afternoon!$A$3:$A$34,0),21)</f>
        <v>3</v>
      </c>
      <c r="M18" s="43">
        <f>INDEX(Afternoon!$A$3:$Z$34,MATCH($M$1,Afternoon!$A$3:$A$34,0),21)</f>
        <v>3</v>
      </c>
      <c r="N18" s="43">
        <f>INDEX(Afternoon!$A$3:$Z$34,MATCH($N$1,Afternoon!$A$3:$A$34,0),21)</f>
        <v>4</v>
      </c>
      <c r="O18" s="43">
        <f>INDEX(Afternoon!$A$3:$Z$34,MATCH($O$1,Afternoon!$A$3:$A$34,0),21)</f>
        <v>3</v>
      </c>
      <c r="P18" s="43">
        <f>INDEX(Afternoon!$A$3:$Z$34,MATCH($P$1,Afternoon!$A$3:$A$34,0),21)</f>
        <v>4</v>
      </c>
      <c r="Q18" s="43">
        <f>INDEX(Afternoon!$A$3:$Z$34,MATCH($Q$1,Afternoon!$A$3:$A$34,0),21)</f>
        <v>5</v>
      </c>
      <c r="R18" s="43">
        <f>INDEX(Afternoon!$A$3:$Z$34,MATCH($R$1,Afternoon!$A$3:$A$34,0),21)</f>
        <v>8</v>
      </c>
      <c r="S18" s="43">
        <f>INDEX(Afternoon!$A$3:$Z$34,MATCH($S$1,Afternoon!$A$3:$A$34,0),21)</f>
        <v>4</v>
      </c>
      <c r="T18" s="43">
        <f>INDEX(Afternoon!$A$3:$Z$34,MATCH($T$1,Afternoon!$A$3:$A$34,0),21)</f>
        <v>4</v>
      </c>
      <c r="U18" s="43">
        <f>INDEX(Afternoon!$A$3:$Z$34,MATCH($U$1,Afternoon!$A$3:$A$34,0),21)</f>
        <v>5</v>
      </c>
      <c r="V18" s="1"/>
      <c r="W18" s="1"/>
      <c r="X18" s="1"/>
      <c r="Y18" s="39">
        <f>IF(C18=MIN($D$18:$U$18),1,0)</f>
        <v>1</v>
      </c>
      <c r="Z18" s="155">
        <f t="shared" si="1"/>
        <v>3</v>
      </c>
      <c r="AA18" s="155">
        <f t="shared" si="2"/>
        <v>5</v>
      </c>
    </row>
    <row r="19" spans="1:27" ht="15.75" customHeight="1" x14ac:dyDescent="0.2">
      <c r="A19" s="33">
        <v>17</v>
      </c>
      <c r="B19" s="85">
        <v>4</v>
      </c>
      <c r="C19" s="42">
        <f t="shared" si="0"/>
        <v>4</v>
      </c>
      <c r="D19" s="43">
        <f>INDEX(Afternoon!$A$3:$Z$34,MATCH($D$1,Afternoon!$A$3:$A$34,0),22)</f>
        <v>4</v>
      </c>
      <c r="E19" s="43">
        <f>INDEX(Afternoon!$A$3:$Z$34,MATCH($E$1,Afternoon!$A$3:$A$34,0),22)</f>
        <v>5</v>
      </c>
      <c r="F19" s="43">
        <f>INDEX(Afternoon!$A$3:$Z$34,MATCH($F$1,Afternoon!$A$3:$A$34,0),22)</f>
        <v>5</v>
      </c>
      <c r="G19" s="43">
        <f>INDEX(Afternoon!$A$3:$Z$34,MATCH($G$1,Afternoon!$A$3:$A$34,0),22)</f>
        <v>5</v>
      </c>
      <c r="H19" s="43">
        <f>INDEX(Afternoon!$A$3:$Z$34,MATCH($H$1,Afternoon!$A$3:$A$34,0),22)</f>
        <v>5</v>
      </c>
      <c r="I19" s="43">
        <f>INDEX(Afternoon!$A$3:$Z$34,MATCH($I$1,Afternoon!$A$3:$A$34,0),22)</f>
        <v>5</v>
      </c>
      <c r="J19" s="43">
        <f>INDEX(Afternoon!$A$3:$Z$34,MATCH($J$1,Afternoon!$A$3:$A$34,0),22)</f>
        <v>4</v>
      </c>
      <c r="K19" s="43">
        <f>INDEX(Afternoon!$A$3:$Z$34,MATCH($K$1,Afternoon!$A$3:$A$34,0),22)</f>
        <v>7</v>
      </c>
      <c r="L19" s="43">
        <f>INDEX(Afternoon!$A$3:$Z$34,MATCH($L$1,Afternoon!$A$3:$A$34,0),22)</f>
        <v>5</v>
      </c>
      <c r="M19" s="43">
        <f>INDEX(Afternoon!$A$3:$Z$34,MATCH($M$1,Afternoon!$A$3:$A$34,0),22)</f>
        <v>5</v>
      </c>
      <c r="N19" s="43">
        <f>INDEX(Afternoon!$A$3:$Z$34,MATCH($N$1,Afternoon!$A$3:$A$34,0),22)</f>
        <v>5</v>
      </c>
      <c r="O19" s="43">
        <f>INDEX(Afternoon!$A$3:$Z$34,MATCH($O$1,Afternoon!$A$3:$A$34,0),22)</f>
        <v>5</v>
      </c>
      <c r="P19" s="43">
        <f>INDEX(Afternoon!$A$3:$Z$34,MATCH($P$1,Afternoon!$A$3:$A$34,0),22)</f>
        <v>5</v>
      </c>
      <c r="Q19" s="43">
        <f>INDEX(Afternoon!$A$3:$Z$34,MATCH($Q$1,Afternoon!$A$3:$A$34,0),22)</f>
        <v>5</v>
      </c>
      <c r="R19" s="43">
        <f>INDEX(Afternoon!$A$3:$Z$34,MATCH($R$1,Afternoon!$A$3:$A$34,0),22)</f>
        <v>7</v>
      </c>
      <c r="S19" s="43">
        <f>INDEX(Afternoon!$A$3:$Z$34,MATCH($S$1,Afternoon!$A$3:$A$34,0),22)</f>
        <v>6</v>
      </c>
      <c r="T19" s="43">
        <f>INDEX(Afternoon!$A$3:$Z$34,MATCH($T$1,Afternoon!$A$3:$A$34,0),22)</f>
        <v>8</v>
      </c>
      <c r="U19" s="43">
        <f>INDEX(Afternoon!$A$3:$Z$34,MATCH($U$1,Afternoon!$A$3:$A$34,0),22)</f>
        <v>6</v>
      </c>
      <c r="V19" s="1"/>
      <c r="W19" s="1"/>
      <c r="X19" s="1"/>
      <c r="Y19" s="39">
        <f>IF(C19=MIN($D$19:$U$19),1,0)</f>
        <v>1</v>
      </c>
      <c r="Z19" s="155">
        <f t="shared" si="1"/>
        <v>4</v>
      </c>
      <c r="AA19" s="155">
        <f t="shared" si="2"/>
        <v>2</v>
      </c>
    </row>
    <row r="20" spans="1:27" ht="15.75" customHeight="1" x14ac:dyDescent="0.2">
      <c r="A20" s="33">
        <v>18</v>
      </c>
      <c r="B20" s="85">
        <v>4</v>
      </c>
      <c r="C20" s="42">
        <f t="shared" si="0"/>
        <v>4</v>
      </c>
      <c r="D20" s="43">
        <f>INDEX(Afternoon!$A$3:$Z$34,MATCH($D$1,Afternoon!$A$3:$A$34,0),23)</f>
        <v>4</v>
      </c>
      <c r="E20" s="43">
        <f>INDEX(Afternoon!$A$3:$Z$34,MATCH($E$1,Afternoon!$A$3:$A$34,0),23)</f>
        <v>5</v>
      </c>
      <c r="F20" s="43">
        <f>INDEX(Afternoon!$A$3:$Z$34,MATCH($F$1,Afternoon!$A$3:$A$34,0),23)</f>
        <v>5</v>
      </c>
      <c r="G20" s="43">
        <f>INDEX(Afternoon!$A$3:$Z$34,MATCH($G$1,Afternoon!$A$3:$A$34,0),23)</f>
        <v>5</v>
      </c>
      <c r="H20" s="43">
        <f>INDEX(Afternoon!$A$3:$Z$34,MATCH($H$1,Afternoon!$A$3:$A$34,0),23)</f>
        <v>5</v>
      </c>
      <c r="I20" s="43">
        <f>INDEX(Afternoon!$A$3:$Z$34,MATCH($I$1,Afternoon!$A$3:$A$34,0),23)</f>
        <v>5</v>
      </c>
      <c r="J20" s="43">
        <f>INDEX(Afternoon!$A$3:$Z$34,MATCH($J$1,Afternoon!$A$3:$A$34,0),23)</f>
        <v>5</v>
      </c>
      <c r="K20" s="43">
        <f>INDEX(Afternoon!$A$3:$Z$34,MATCH($K$1,Afternoon!$A$3:$A$34,0),23)</f>
        <v>6</v>
      </c>
      <c r="L20" s="43">
        <f>INDEX(Afternoon!$A$3:$Z$34,MATCH($L$1,Afternoon!$A$3:$A$34,0),23)</f>
        <v>6</v>
      </c>
      <c r="M20" s="43">
        <f>INDEX(Afternoon!$A$3:$Z$34,MATCH($M$1,Afternoon!$A$3:$A$34,0),23)</f>
        <v>4</v>
      </c>
      <c r="N20" s="43">
        <f>INDEX(Afternoon!$A$3:$Z$34,MATCH($N$1,Afternoon!$A$3:$A$34,0),23)</f>
        <v>5</v>
      </c>
      <c r="O20" s="43">
        <f>INDEX(Afternoon!$A$3:$Z$34,MATCH($O$1,Afternoon!$A$3:$A$34,0),23)</f>
        <v>4</v>
      </c>
      <c r="P20" s="43">
        <f>INDEX(Afternoon!$A$3:$Z$34,MATCH($P$1,Afternoon!$A$3:$A$34,0),23)</f>
        <v>5</v>
      </c>
      <c r="Q20" s="43">
        <f>INDEX(Afternoon!$A$3:$Z$34,MATCH($Q$1,Afternoon!$A$3:$A$34,0),23)</f>
        <v>5</v>
      </c>
      <c r="R20" s="43">
        <f>INDEX(Afternoon!$A$3:$Z$34,MATCH($R$1,Afternoon!$A$3:$A$34,0),23)</f>
        <v>5</v>
      </c>
      <c r="S20" s="43">
        <f>INDEX(Afternoon!$A$3:$Z$34,MATCH($S$1,Afternoon!$A$3:$A$34,0),23)</f>
        <v>5</v>
      </c>
      <c r="T20" s="43">
        <f>INDEX(Afternoon!$A$3:$Z$34,MATCH($T$1,Afternoon!$A$3:$A$34,0),23)</f>
        <v>7</v>
      </c>
      <c r="U20" s="43">
        <f>INDEX(Afternoon!$A$3:$Z$34,MATCH($U$1,Afternoon!$A$3:$A$34,0),23)</f>
        <v>6</v>
      </c>
      <c r="V20" s="1"/>
      <c r="W20" s="1"/>
      <c r="X20" s="1"/>
      <c r="Y20" s="39">
        <f>IF(C20=MIN($D$20:$U$20),1,0)</f>
        <v>1</v>
      </c>
      <c r="Z20" s="155">
        <f t="shared" si="1"/>
        <v>4</v>
      </c>
      <c r="AA20" s="155">
        <f t="shared" si="2"/>
        <v>3</v>
      </c>
    </row>
    <row r="21" spans="1:27" ht="21" customHeight="1" x14ac:dyDescent="0.25">
      <c r="A21" s="32"/>
      <c r="B21" s="32"/>
      <c r="C21" s="3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AA21" s="155">
        <f>SUMIF(AA3:AA20,1)</f>
        <v>8</v>
      </c>
    </row>
    <row r="22" spans="1:27" ht="15.75" customHeight="1" x14ac:dyDescent="0.2">
      <c r="A22" s="247" t="s">
        <v>107</v>
      </c>
      <c r="B22" s="248"/>
      <c r="C22" s="249"/>
    </row>
  </sheetData>
  <mergeCells count="21">
    <mergeCell ref="R1:R2"/>
    <mergeCell ref="G1:G2"/>
    <mergeCell ref="U1:U2"/>
    <mergeCell ref="Q1:Q2"/>
    <mergeCell ref="T1:T2"/>
    <mergeCell ref="S1:S2"/>
    <mergeCell ref="A22:C22"/>
    <mergeCell ref="M1:M2"/>
    <mergeCell ref="N1:N2"/>
    <mergeCell ref="O1:O2"/>
    <mergeCell ref="P1:P2"/>
    <mergeCell ref="H1:H2"/>
    <mergeCell ref="I1:I2"/>
    <mergeCell ref="J1:J2"/>
    <mergeCell ref="K1:K2"/>
    <mergeCell ref="L1:L2"/>
    <mergeCell ref="B1:B2"/>
    <mergeCell ref="C1:C2"/>
    <mergeCell ref="D1:D2"/>
    <mergeCell ref="E1:E2"/>
    <mergeCell ref="F1:F2"/>
  </mergeCells>
  <conditionalFormatting sqref="Q1:U1 D1:O1">
    <cfRule type="cellIs" dxfId="43" priority="8" operator="equal">
      <formula>"Mike C"</formula>
    </cfRule>
  </conditionalFormatting>
  <conditionalFormatting sqref="U2 D2:O2 D1:U1">
    <cfRule type="cellIs" dxfId="42" priority="1" operator="equal">
      <formula>"Ron W"</formula>
    </cfRule>
    <cfRule type="cellIs" dxfId="41" priority="2" operator="equal">
      <formula>"Ed"</formula>
    </cfRule>
    <cfRule type="cellIs" dxfId="40" priority="3" operator="equal">
      <formula>"Herb"</formula>
    </cfRule>
    <cfRule type="cellIs" dxfId="39" priority="4" operator="equal">
      <formula>"Pat B"</formula>
    </cfRule>
    <cfRule type="cellIs" dxfId="38" priority="5" operator="equal">
      <formula>"Bob"</formula>
    </cfRule>
    <cfRule type="cellIs" dxfId="37" priority="6" operator="equal">
      <formula>"Steve"</formula>
    </cfRule>
    <cfRule type="cellIs" dxfId="36" priority="7" operator="equal">
      <formula>"Bill"</formula>
    </cfRule>
  </conditionalFormatting>
  <conditionalFormatting sqref="D3:U3">
    <cfRule type="duplicateValues" dxfId="35" priority="385"/>
    <cfRule type="expression" dxfId="34" priority="386">
      <formula>D3=$C$3</formula>
    </cfRule>
  </conditionalFormatting>
  <conditionalFormatting sqref="D4:U4">
    <cfRule type="duplicateValues" dxfId="33" priority="389"/>
    <cfRule type="expression" dxfId="32" priority="390">
      <formula>D4=$C$4</formula>
    </cfRule>
  </conditionalFormatting>
  <conditionalFormatting sqref="D5:U5">
    <cfRule type="duplicateValues" dxfId="31" priority="393"/>
    <cfRule type="expression" dxfId="30" priority="394">
      <formula>D5=$C$5</formula>
    </cfRule>
  </conditionalFormatting>
  <conditionalFormatting sqref="D6:U6">
    <cfRule type="duplicateValues" dxfId="29" priority="397"/>
    <cfRule type="expression" dxfId="28" priority="398">
      <formula>D6=$C$6</formula>
    </cfRule>
  </conditionalFormatting>
  <conditionalFormatting sqref="D7:U7">
    <cfRule type="duplicateValues" dxfId="27" priority="401"/>
    <cfRule type="expression" dxfId="26" priority="402">
      <formula>D7=$C$7</formula>
    </cfRule>
  </conditionalFormatting>
  <conditionalFormatting sqref="D8:U8">
    <cfRule type="duplicateValues" dxfId="25" priority="405"/>
    <cfRule type="expression" dxfId="24" priority="406">
      <formula>D8=$C$8</formula>
    </cfRule>
  </conditionalFormatting>
  <conditionalFormatting sqref="D9:U9">
    <cfRule type="duplicateValues" dxfId="23" priority="409"/>
    <cfRule type="expression" dxfId="22" priority="410">
      <formula>D9=$C$9</formula>
    </cfRule>
  </conditionalFormatting>
  <conditionalFormatting sqref="D10:U10">
    <cfRule type="duplicateValues" dxfId="21" priority="413"/>
    <cfRule type="expression" dxfId="20" priority="414">
      <formula>D10=$C$10</formula>
    </cfRule>
  </conditionalFormatting>
  <conditionalFormatting sqref="D11:U11">
    <cfRule type="duplicateValues" dxfId="19" priority="417"/>
    <cfRule type="expression" dxfId="18" priority="418">
      <formula>D11=$C$11</formula>
    </cfRule>
  </conditionalFormatting>
  <conditionalFormatting sqref="D12:U12">
    <cfRule type="duplicateValues" dxfId="17" priority="421"/>
    <cfRule type="expression" dxfId="16" priority="422">
      <formula>D12=$C$12</formula>
    </cfRule>
  </conditionalFormatting>
  <conditionalFormatting sqref="D13:U13">
    <cfRule type="duplicateValues" dxfId="15" priority="425"/>
    <cfRule type="expression" dxfId="14" priority="426">
      <formula>D13=$C$13</formula>
    </cfRule>
  </conditionalFormatting>
  <conditionalFormatting sqref="D14:U14">
    <cfRule type="duplicateValues" dxfId="13" priority="429"/>
    <cfRule type="expression" dxfId="12" priority="430">
      <formula>D14=$C$14</formula>
    </cfRule>
  </conditionalFormatting>
  <conditionalFormatting sqref="D15:U15">
    <cfRule type="duplicateValues" dxfId="11" priority="433"/>
    <cfRule type="expression" dxfId="10" priority="434">
      <formula>D15=$C$15</formula>
    </cfRule>
  </conditionalFormatting>
  <conditionalFormatting sqref="D16:U16">
    <cfRule type="duplicateValues" dxfId="9" priority="437"/>
    <cfRule type="expression" dxfId="8" priority="438">
      <formula>D16=$C$16</formula>
    </cfRule>
  </conditionalFormatting>
  <conditionalFormatting sqref="D17:U17">
    <cfRule type="duplicateValues" dxfId="7" priority="441"/>
    <cfRule type="expression" dxfId="6" priority="442">
      <formula>D17=$C$17</formula>
    </cfRule>
  </conditionalFormatting>
  <conditionalFormatting sqref="D18:U18">
    <cfRule type="duplicateValues" dxfId="5" priority="445"/>
    <cfRule type="expression" dxfId="4" priority="446">
      <formula>D18=$C$18</formula>
    </cfRule>
  </conditionalFormatting>
  <conditionalFormatting sqref="D19:U19">
    <cfRule type="duplicateValues" dxfId="3" priority="449"/>
    <cfRule type="expression" dxfId="2" priority="450">
      <formula>D19=$C$19</formula>
    </cfRule>
  </conditionalFormatting>
  <conditionalFormatting sqref="D20:U20">
    <cfRule type="duplicateValues" dxfId="1" priority="453"/>
    <cfRule type="expression" dxfId="0" priority="454">
      <formula>D20=$C$20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2016 Pairings</vt:lpstr>
      <vt:lpstr>Standings</vt:lpstr>
      <vt:lpstr>Morning</vt:lpstr>
      <vt:lpstr>FBO AM</vt:lpstr>
      <vt:lpstr>Cuts AM</vt:lpstr>
      <vt:lpstr>Afternoon</vt:lpstr>
      <vt:lpstr>FBO PM</vt:lpstr>
      <vt:lpstr>Cuts 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Leichnam, Rudy I CIV SPAWARSYSCEN-ATLANTIC, 55161</dc:creator>
  <cp:lastModifiedBy>leichnam</cp:lastModifiedBy>
  <cp:lastPrinted>2016-10-07T11:05:09Z</cp:lastPrinted>
  <dcterms:created xsi:type="dcterms:W3CDTF">2014-10-03T11:04:16Z</dcterms:created>
  <dcterms:modified xsi:type="dcterms:W3CDTF">2019-10-05T15:01:16Z</dcterms:modified>
</cp:coreProperties>
</file>