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15345" windowHeight="4545" tabRatio="857" activeTab="1"/>
  </bookViews>
  <sheets>
    <sheet name="2017 EoS Pairings" sheetId="1" r:id="rId1"/>
    <sheet name="Standings" sheetId="2" r:id="rId2"/>
    <sheet name="AM" sheetId="15" r:id="rId3"/>
    <sheet name="FBO AM" sheetId="17" r:id="rId4"/>
    <sheet name="Cuts AM" sheetId="47" r:id="rId5"/>
    <sheet name="PM" sheetId="42" r:id="rId6"/>
    <sheet name="FBO PM" sheetId="34" r:id="rId7"/>
    <sheet name="Cuts PM" sheetId="46" r:id="rId8"/>
    <sheet name="Winnings" sheetId="29" r:id="rId9"/>
  </sheets>
  <calcPr calcId="145621"/>
</workbook>
</file>

<file path=xl/calcChain.xml><?xml version="1.0" encoding="utf-8"?>
<calcChain xmlns="http://schemas.openxmlformats.org/spreadsheetml/2006/main">
  <c r="E30" i="2" l="1"/>
  <c r="G30" i="2" s="1"/>
  <c r="O34" i="29"/>
  <c r="R15" i="29"/>
  <c r="R16" i="29"/>
  <c r="R17" i="29"/>
  <c r="O6" i="1"/>
  <c r="Z15" i="42"/>
  <c r="X5" i="46"/>
  <c r="M19" i="1"/>
  <c r="J22" i="1"/>
  <c r="J21" i="1"/>
  <c r="D21" i="1"/>
  <c r="M16" i="1"/>
  <c r="G16" i="1"/>
  <c r="D16" i="1"/>
  <c r="B12" i="42"/>
  <c r="N6" i="42"/>
  <c r="M10" i="1" l="1"/>
  <c r="G6" i="1" l="1"/>
  <c r="G7" i="1"/>
  <c r="G8" i="1"/>
  <c r="G9" i="1"/>
  <c r="G10" i="1"/>
  <c r="G11" i="1"/>
  <c r="A7" i="17" l="1"/>
  <c r="B6" i="15"/>
  <c r="C6" i="15"/>
  <c r="D6" i="15"/>
  <c r="N6" i="15"/>
  <c r="X6" i="15"/>
  <c r="A6" i="15"/>
  <c r="P5" i="1"/>
  <c r="R33" i="29"/>
  <c r="C34" i="29"/>
  <c r="D34" i="29"/>
  <c r="E34" i="29"/>
  <c r="F34" i="29"/>
  <c r="G34" i="29"/>
  <c r="H34" i="29"/>
  <c r="I34" i="29"/>
  <c r="J34" i="29"/>
  <c r="K34" i="29"/>
  <c r="L34" i="29"/>
  <c r="M34" i="29"/>
  <c r="N34" i="29"/>
  <c r="P34" i="29"/>
  <c r="Q34" i="29"/>
  <c r="B34" i="29"/>
  <c r="A28" i="15"/>
  <c r="A24" i="15"/>
  <c r="A20" i="15"/>
  <c r="A16" i="15"/>
  <c r="A12" i="15"/>
  <c r="A8" i="15"/>
  <c r="A4" i="15"/>
  <c r="A5" i="15"/>
  <c r="M5" i="1"/>
  <c r="L5" i="1"/>
  <c r="V32" i="1"/>
  <c r="W32" i="1"/>
  <c r="Y6" i="15" l="1"/>
  <c r="Z6" i="15" s="1"/>
  <c r="C29" i="2" s="1"/>
  <c r="F21" i="1"/>
  <c r="G21" i="1"/>
  <c r="G5" i="1"/>
  <c r="F11" i="1"/>
  <c r="F10" i="1"/>
  <c r="F9" i="1"/>
  <c r="F8" i="1"/>
  <c r="F7" i="1"/>
  <c r="F6" i="1"/>
  <c r="F5" i="1"/>
  <c r="R29" i="29"/>
  <c r="R30" i="29"/>
  <c r="R31" i="29"/>
  <c r="R32" i="29"/>
  <c r="X6" i="42"/>
  <c r="Y6" i="42" s="1"/>
  <c r="Z6" i="42" s="1"/>
  <c r="L16" i="1"/>
  <c r="F16" i="1" l="1"/>
  <c r="G20" i="1"/>
  <c r="G19" i="1"/>
  <c r="F19" i="1"/>
  <c r="F17" i="1"/>
  <c r="G22" i="1"/>
  <c r="G18" i="1"/>
  <c r="F22" i="1"/>
  <c r="F20" i="1"/>
  <c r="F18" i="1"/>
  <c r="G17" i="1"/>
  <c r="A7" i="34"/>
  <c r="B6" i="42" l="1"/>
  <c r="AB3" i="47"/>
  <c r="AB4" i="47" s="1"/>
  <c r="R28" i="29" l="1"/>
  <c r="R27" i="29"/>
  <c r="R26" i="29"/>
  <c r="R25" i="29"/>
  <c r="R24" i="29"/>
  <c r="R23" i="29"/>
  <c r="R22" i="29"/>
  <c r="R21" i="29"/>
  <c r="R20" i="29"/>
  <c r="R19" i="29"/>
  <c r="R18" i="29"/>
  <c r="R14" i="29"/>
  <c r="R13" i="29"/>
  <c r="R12" i="29"/>
  <c r="R11" i="29"/>
  <c r="R10" i="29"/>
  <c r="R9" i="29"/>
  <c r="R8" i="29"/>
  <c r="R7" i="29"/>
  <c r="R6" i="29"/>
  <c r="R5" i="29"/>
  <c r="R4" i="29"/>
  <c r="R3" i="29"/>
  <c r="AB4" i="46"/>
  <c r="AB3" i="46"/>
  <c r="L55" i="34"/>
  <c r="T54" i="34"/>
  <c r="S54" i="34"/>
  <c r="R54" i="34"/>
  <c r="Q54" i="34"/>
  <c r="P54" i="34"/>
  <c r="O54" i="34"/>
  <c r="N54" i="34"/>
  <c r="M54" i="34"/>
  <c r="L54" i="34"/>
  <c r="J54" i="34"/>
  <c r="I54" i="34"/>
  <c r="H54" i="34"/>
  <c r="G54" i="34"/>
  <c r="F54" i="34"/>
  <c r="E54" i="34"/>
  <c r="D54" i="34"/>
  <c r="C54" i="34"/>
  <c r="B54" i="34"/>
  <c r="T53" i="34"/>
  <c r="S53" i="34"/>
  <c r="R53" i="34"/>
  <c r="Q53" i="34"/>
  <c r="P53" i="34"/>
  <c r="O53" i="34"/>
  <c r="N53" i="34"/>
  <c r="M53" i="34"/>
  <c r="L53" i="34"/>
  <c r="J53" i="34"/>
  <c r="I53" i="34"/>
  <c r="H53" i="34"/>
  <c r="G53" i="34"/>
  <c r="F53" i="34"/>
  <c r="E53" i="34"/>
  <c r="D53" i="34"/>
  <c r="C53" i="34"/>
  <c r="B53" i="34"/>
  <c r="T52" i="34"/>
  <c r="S52" i="34"/>
  <c r="R52" i="34"/>
  <c r="Q52" i="34"/>
  <c r="P52" i="34"/>
  <c r="O52" i="34"/>
  <c r="N52" i="34"/>
  <c r="M52" i="34"/>
  <c r="L52" i="34"/>
  <c r="J52" i="34"/>
  <c r="I52" i="34"/>
  <c r="H52" i="34"/>
  <c r="G52" i="34"/>
  <c r="F52" i="34"/>
  <c r="E52" i="34"/>
  <c r="D52" i="34"/>
  <c r="C52" i="34"/>
  <c r="B52" i="34"/>
  <c r="T51" i="34"/>
  <c r="S51" i="34"/>
  <c r="R51" i="34"/>
  <c r="Q51" i="34"/>
  <c r="P51" i="34"/>
  <c r="O51" i="34"/>
  <c r="N51" i="34"/>
  <c r="M51" i="34"/>
  <c r="L51" i="34"/>
  <c r="J51" i="34"/>
  <c r="I51" i="34"/>
  <c r="H51" i="34"/>
  <c r="G51" i="34"/>
  <c r="F51" i="34"/>
  <c r="E51" i="34"/>
  <c r="D51" i="34"/>
  <c r="C51" i="34"/>
  <c r="B51" i="34"/>
  <c r="T47" i="34"/>
  <c r="S47" i="34"/>
  <c r="R47" i="34"/>
  <c r="Q47" i="34"/>
  <c r="P47" i="34"/>
  <c r="O47" i="34"/>
  <c r="N47" i="34"/>
  <c r="M47" i="34"/>
  <c r="L47" i="34"/>
  <c r="J47" i="34"/>
  <c r="I47" i="34"/>
  <c r="H47" i="34"/>
  <c r="G47" i="34"/>
  <c r="F47" i="34"/>
  <c r="E47" i="34"/>
  <c r="D47" i="34"/>
  <c r="C47" i="34"/>
  <c r="B47" i="34"/>
  <c r="T46" i="34"/>
  <c r="S46" i="34"/>
  <c r="R46" i="34"/>
  <c r="Q46" i="34"/>
  <c r="P46" i="34"/>
  <c r="P48" i="34" s="1"/>
  <c r="O46" i="34"/>
  <c r="N46" i="34"/>
  <c r="M46" i="34"/>
  <c r="L46" i="34"/>
  <c r="J46" i="34"/>
  <c r="I46" i="34"/>
  <c r="H46" i="34"/>
  <c r="G46" i="34"/>
  <c r="F46" i="34"/>
  <c r="E46" i="34"/>
  <c r="D46" i="34"/>
  <c r="C46" i="34"/>
  <c r="B46" i="34"/>
  <c r="T45" i="34"/>
  <c r="S45" i="34"/>
  <c r="R45" i="34"/>
  <c r="Q45" i="34"/>
  <c r="P45" i="34"/>
  <c r="O45" i="34"/>
  <c r="N45" i="34"/>
  <c r="M45" i="34"/>
  <c r="L45" i="34"/>
  <c r="J45" i="34"/>
  <c r="I45" i="34"/>
  <c r="H45" i="34"/>
  <c r="G45" i="34"/>
  <c r="F45" i="34"/>
  <c r="E45" i="34"/>
  <c r="D45" i="34"/>
  <c r="D48" i="34" s="1"/>
  <c r="C45" i="34"/>
  <c r="B45" i="34"/>
  <c r="T44" i="34"/>
  <c r="S44" i="34"/>
  <c r="R44" i="34"/>
  <c r="Q44" i="34"/>
  <c r="P44" i="34"/>
  <c r="O44" i="34"/>
  <c r="N44" i="34"/>
  <c r="M44" i="34"/>
  <c r="L44" i="34"/>
  <c r="L48" i="34" s="1"/>
  <c r="J44" i="34"/>
  <c r="I44" i="34"/>
  <c r="H44" i="34"/>
  <c r="G44" i="34"/>
  <c r="F44" i="34"/>
  <c r="E44" i="34"/>
  <c r="D44" i="34"/>
  <c r="C44" i="34"/>
  <c r="B44" i="34"/>
  <c r="T39" i="34"/>
  <c r="S39" i="34"/>
  <c r="R39" i="34"/>
  <c r="Q39" i="34"/>
  <c r="P39" i="34"/>
  <c r="O39" i="34"/>
  <c r="N39" i="34"/>
  <c r="M39" i="34"/>
  <c r="L39" i="34"/>
  <c r="J39" i="34"/>
  <c r="I39" i="34"/>
  <c r="H39" i="34"/>
  <c r="G39" i="34"/>
  <c r="F39" i="34"/>
  <c r="E39" i="34"/>
  <c r="D39" i="34"/>
  <c r="C39" i="34"/>
  <c r="C40" i="34" s="1"/>
  <c r="B39" i="34"/>
  <c r="T38" i="34"/>
  <c r="S38" i="34"/>
  <c r="R38" i="34"/>
  <c r="Q38" i="34"/>
  <c r="P38" i="34"/>
  <c r="O38" i="34"/>
  <c r="N38" i="34"/>
  <c r="M38" i="34"/>
  <c r="L38" i="34"/>
  <c r="J38" i="34"/>
  <c r="I38" i="34"/>
  <c r="H38" i="34"/>
  <c r="G38" i="34"/>
  <c r="F38" i="34"/>
  <c r="E38" i="34"/>
  <c r="D38" i="34"/>
  <c r="C38" i="34"/>
  <c r="B38" i="34"/>
  <c r="T37" i="34"/>
  <c r="S37" i="34"/>
  <c r="R37" i="34"/>
  <c r="Q37" i="34"/>
  <c r="P37" i="34"/>
  <c r="O37" i="34"/>
  <c r="N37" i="34"/>
  <c r="M37" i="34"/>
  <c r="L37" i="34"/>
  <c r="J37" i="34"/>
  <c r="I37" i="34"/>
  <c r="H37" i="34"/>
  <c r="G37" i="34"/>
  <c r="F37" i="34"/>
  <c r="E37" i="34"/>
  <c r="D37" i="34"/>
  <c r="C37" i="34"/>
  <c r="B37" i="34"/>
  <c r="T36" i="34"/>
  <c r="S36" i="34"/>
  <c r="R36" i="34"/>
  <c r="Q36" i="34"/>
  <c r="P36" i="34"/>
  <c r="O36" i="34"/>
  <c r="N36" i="34"/>
  <c r="M36" i="34"/>
  <c r="L36" i="34"/>
  <c r="J36" i="34"/>
  <c r="I36" i="34"/>
  <c r="H36" i="34"/>
  <c r="G36" i="34"/>
  <c r="F36" i="34"/>
  <c r="E36" i="34"/>
  <c r="D36" i="34"/>
  <c r="C36" i="34"/>
  <c r="B36" i="34"/>
  <c r="T31" i="34"/>
  <c r="S31" i="34"/>
  <c r="R31" i="34"/>
  <c r="Q31" i="34"/>
  <c r="P31" i="34"/>
  <c r="O31" i="34"/>
  <c r="N31" i="34"/>
  <c r="M31" i="34"/>
  <c r="L31" i="34"/>
  <c r="J31" i="34"/>
  <c r="I31" i="34"/>
  <c r="H31" i="34"/>
  <c r="G31" i="34"/>
  <c r="F31" i="34"/>
  <c r="E31" i="34"/>
  <c r="D31" i="34"/>
  <c r="C31" i="34"/>
  <c r="B31" i="34"/>
  <c r="T30" i="34"/>
  <c r="S30" i="34"/>
  <c r="R30" i="34"/>
  <c r="Q30" i="34"/>
  <c r="P30" i="34"/>
  <c r="O30" i="34"/>
  <c r="N30" i="34"/>
  <c r="M30" i="34"/>
  <c r="L30" i="34"/>
  <c r="J30" i="34"/>
  <c r="I30" i="34"/>
  <c r="H30" i="34"/>
  <c r="G30" i="34"/>
  <c r="F30" i="34"/>
  <c r="E30" i="34"/>
  <c r="D30" i="34"/>
  <c r="C30" i="34"/>
  <c r="B30" i="34"/>
  <c r="T29" i="34"/>
  <c r="S29" i="34"/>
  <c r="R29" i="34"/>
  <c r="Q29" i="34"/>
  <c r="P29" i="34"/>
  <c r="O29" i="34"/>
  <c r="N29" i="34"/>
  <c r="M29" i="34"/>
  <c r="L29" i="34"/>
  <c r="J29" i="34"/>
  <c r="I29" i="34"/>
  <c r="H29" i="34"/>
  <c r="G29" i="34"/>
  <c r="F29" i="34"/>
  <c r="E29" i="34"/>
  <c r="D29" i="34"/>
  <c r="C29" i="34"/>
  <c r="B29" i="34"/>
  <c r="T28" i="34"/>
  <c r="S28" i="34"/>
  <c r="R28" i="34"/>
  <c r="Q28" i="34"/>
  <c r="P28" i="34"/>
  <c r="O28" i="34"/>
  <c r="N28" i="34"/>
  <c r="M28" i="34"/>
  <c r="L28" i="34"/>
  <c r="J28" i="34"/>
  <c r="I28" i="34"/>
  <c r="H28" i="34"/>
  <c r="H32" i="34" s="1"/>
  <c r="G28" i="34"/>
  <c r="F28" i="34"/>
  <c r="E28" i="34"/>
  <c r="D28" i="34"/>
  <c r="C28" i="34"/>
  <c r="B28" i="34"/>
  <c r="T23" i="34"/>
  <c r="S23" i="34"/>
  <c r="R23" i="34"/>
  <c r="Q23" i="34"/>
  <c r="P23" i="34"/>
  <c r="O23" i="34"/>
  <c r="N23" i="34"/>
  <c r="M23" i="34"/>
  <c r="L23" i="34"/>
  <c r="J23" i="34"/>
  <c r="I23" i="34"/>
  <c r="H23" i="34"/>
  <c r="G23" i="34"/>
  <c r="F23" i="34"/>
  <c r="E23" i="34"/>
  <c r="D23" i="34"/>
  <c r="C23" i="34"/>
  <c r="C24" i="34" s="1"/>
  <c r="B23" i="34"/>
  <c r="T22" i="34"/>
  <c r="S22" i="34"/>
  <c r="R22" i="34"/>
  <c r="Q22" i="34"/>
  <c r="P22" i="34"/>
  <c r="O22" i="34"/>
  <c r="N22" i="34"/>
  <c r="M22" i="34"/>
  <c r="L22" i="34"/>
  <c r="J22" i="34"/>
  <c r="I22" i="34"/>
  <c r="H22" i="34"/>
  <c r="G22" i="34"/>
  <c r="F22" i="34"/>
  <c r="E22" i="34"/>
  <c r="D22" i="34"/>
  <c r="C22" i="34"/>
  <c r="B22" i="34"/>
  <c r="T21" i="34"/>
  <c r="S21" i="34"/>
  <c r="R21" i="34"/>
  <c r="Q21" i="34"/>
  <c r="P21" i="34"/>
  <c r="P24" i="34" s="1"/>
  <c r="O21" i="34"/>
  <c r="N21" i="34"/>
  <c r="M21" i="34"/>
  <c r="L21" i="34"/>
  <c r="J21" i="34"/>
  <c r="I21" i="34"/>
  <c r="H21" i="34"/>
  <c r="G21" i="34"/>
  <c r="F21" i="34"/>
  <c r="E21" i="34"/>
  <c r="D21" i="34"/>
  <c r="C21" i="34"/>
  <c r="B21" i="34"/>
  <c r="T20" i="34"/>
  <c r="S20" i="34"/>
  <c r="R20" i="34"/>
  <c r="Q20" i="34"/>
  <c r="P20" i="34"/>
  <c r="O20" i="34"/>
  <c r="N20" i="34"/>
  <c r="M20" i="34"/>
  <c r="L20" i="34"/>
  <c r="J20" i="34"/>
  <c r="I20" i="34"/>
  <c r="H20" i="34"/>
  <c r="G20" i="34"/>
  <c r="F20" i="34"/>
  <c r="E20" i="34"/>
  <c r="D20" i="34"/>
  <c r="C20" i="34"/>
  <c r="B20" i="34"/>
  <c r="T15" i="34"/>
  <c r="S15" i="34"/>
  <c r="R15" i="34"/>
  <c r="Q15" i="34"/>
  <c r="P15" i="34"/>
  <c r="O15" i="34"/>
  <c r="N15" i="34"/>
  <c r="M15" i="34"/>
  <c r="L15" i="34"/>
  <c r="J15" i="34"/>
  <c r="I15" i="34"/>
  <c r="H15" i="34"/>
  <c r="G15" i="34"/>
  <c r="F15" i="34"/>
  <c r="E15" i="34"/>
  <c r="D15" i="34"/>
  <c r="C15" i="34"/>
  <c r="B15" i="34"/>
  <c r="T14" i="34"/>
  <c r="S14" i="34"/>
  <c r="R14" i="34"/>
  <c r="Q14" i="34"/>
  <c r="P14" i="34"/>
  <c r="O14" i="34"/>
  <c r="N14" i="34"/>
  <c r="M14" i="34"/>
  <c r="L14" i="34"/>
  <c r="J14" i="34"/>
  <c r="I14" i="34"/>
  <c r="H14" i="34"/>
  <c r="G14" i="34"/>
  <c r="F14" i="34"/>
  <c r="E14" i="34"/>
  <c r="D14" i="34"/>
  <c r="C14" i="34"/>
  <c r="B14" i="34"/>
  <c r="T13" i="34"/>
  <c r="S13" i="34"/>
  <c r="R13" i="34"/>
  <c r="Q13" i="34"/>
  <c r="P13" i="34"/>
  <c r="O13" i="34"/>
  <c r="N13" i="34"/>
  <c r="M13" i="34"/>
  <c r="L13" i="34"/>
  <c r="J13" i="34"/>
  <c r="I13" i="34"/>
  <c r="H13" i="34"/>
  <c r="G13" i="34"/>
  <c r="F13" i="34"/>
  <c r="E13" i="34"/>
  <c r="D13" i="34"/>
  <c r="D16" i="34" s="1"/>
  <c r="C13" i="34"/>
  <c r="B13" i="34"/>
  <c r="T12" i="34"/>
  <c r="S12" i="34"/>
  <c r="S16" i="34" s="1"/>
  <c r="R12" i="34"/>
  <c r="Q12" i="34"/>
  <c r="P12" i="34"/>
  <c r="O12" i="34"/>
  <c r="N12" i="34"/>
  <c r="M12" i="34"/>
  <c r="L12" i="34"/>
  <c r="J12" i="34"/>
  <c r="I12" i="34"/>
  <c r="H12" i="34"/>
  <c r="G12" i="34"/>
  <c r="F12" i="34"/>
  <c r="E12" i="34"/>
  <c r="D12" i="34"/>
  <c r="C12" i="34"/>
  <c r="B12" i="34"/>
  <c r="T7" i="34"/>
  <c r="S7" i="34"/>
  <c r="R7" i="34"/>
  <c r="Q7" i="34"/>
  <c r="P7" i="34"/>
  <c r="O7" i="34"/>
  <c r="N7" i="34"/>
  <c r="M7" i="34"/>
  <c r="L7" i="34"/>
  <c r="J7" i="34"/>
  <c r="I7" i="34"/>
  <c r="H7" i="34"/>
  <c r="G7" i="34"/>
  <c r="F7" i="34"/>
  <c r="E7" i="34"/>
  <c r="D7" i="34"/>
  <c r="C7" i="34"/>
  <c r="B7" i="34"/>
  <c r="T6" i="34"/>
  <c r="S6" i="34"/>
  <c r="R6" i="34"/>
  <c r="R8" i="34" s="1"/>
  <c r="Q6" i="34"/>
  <c r="P6" i="34"/>
  <c r="O6" i="34"/>
  <c r="N6" i="34"/>
  <c r="M6" i="34"/>
  <c r="L6" i="34"/>
  <c r="J6" i="34"/>
  <c r="I6" i="34"/>
  <c r="H6" i="34"/>
  <c r="G6" i="34"/>
  <c r="F6" i="34"/>
  <c r="E6" i="34"/>
  <c r="D6" i="34"/>
  <c r="C6" i="34"/>
  <c r="B6" i="34"/>
  <c r="T5" i="34"/>
  <c r="S5" i="34"/>
  <c r="R5" i="34"/>
  <c r="Q5" i="34"/>
  <c r="Q8" i="34" s="1"/>
  <c r="P5" i="34"/>
  <c r="O5" i="34"/>
  <c r="N5" i="34"/>
  <c r="M5" i="34"/>
  <c r="L5" i="34"/>
  <c r="J5" i="34"/>
  <c r="I5" i="34"/>
  <c r="H5" i="34"/>
  <c r="G5" i="34"/>
  <c r="F5" i="34"/>
  <c r="E5" i="34"/>
  <c r="D5" i="34"/>
  <c r="C5" i="34"/>
  <c r="B5" i="34"/>
  <c r="T4" i="34"/>
  <c r="S4" i="34"/>
  <c r="R4" i="34"/>
  <c r="Q4" i="34"/>
  <c r="P4" i="34"/>
  <c r="O4" i="34"/>
  <c r="N4" i="34"/>
  <c r="M4" i="34"/>
  <c r="L4" i="34"/>
  <c r="J4" i="34"/>
  <c r="I4" i="34"/>
  <c r="H4" i="34"/>
  <c r="G4" i="34"/>
  <c r="F4" i="34"/>
  <c r="E4" i="34"/>
  <c r="D4" i="34"/>
  <c r="C4" i="34"/>
  <c r="B4" i="34"/>
  <c r="X30" i="42"/>
  <c r="N30" i="42"/>
  <c r="X29" i="42"/>
  <c r="N29" i="42"/>
  <c r="Y28" i="42"/>
  <c r="X28" i="42"/>
  <c r="N28" i="42"/>
  <c r="X27" i="42"/>
  <c r="N27" i="42"/>
  <c r="X26" i="42"/>
  <c r="N26" i="42"/>
  <c r="X25" i="42"/>
  <c r="N25" i="42"/>
  <c r="X24" i="42"/>
  <c r="N24" i="42"/>
  <c r="X23" i="42"/>
  <c r="N23" i="42"/>
  <c r="X22" i="42"/>
  <c r="N22" i="42"/>
  <c r="X21" i="42"/>
  <c r="N21" i="42"/>
  <c r="X20" i="42"/>
  <c r="N20" i="42"/>
  <c r="X19" i="42"/>
  <c r="N19" i="42"/>
  <c r="X18" i="42"/>
  <c r="N18" i="42"/>
  <c r="X17" i="42"/>
  <c r="N17" i="42"/>
  <c r="X16" i="42"/>
  <c r="N16" i="42"/>
  <c r="X15" i="42"/>
  <c r="N15" i="42"/>
  <c r="X14" i="42"/>
  <c r="N14" i="42"/>
  <c r="X13" i="42"/>
  <c r="N13" i="42"/>
  <c r="X12" i="42"/>
  <c r="N12" i="42"/>
  <c r="X11" i="42"/>
  <c r="N11" i="42"/>
  <c r="X10" i="42"/>
  <c r="N10" i="42"/>
  <c r="X9" i="42"/>
  <c r="N9" i="42"/>
  <c r="X8" i="42"/>
  <c r="N8" i="42"/>
  <c r="X7" i="42"/>
  <c r="N7" i="42"/>
  <c r="Y7" i="42" s="1"/>
  <c r="X5" i="42"/>
  <c r="N5" i="42"/>
  <c r="X4" i="42"/>
  <c r="N4" i="42"/>
  <c r="X3" i="42"/>
  <c r="N3" i="42"/>
  <c r="X2" i="42"/>
  <c r="J56" i="17"/>
  <c r="I56" i="17"/>
  <c r="H56" i="17"/>
  <c r="G56" i="17"/>
  <c r="F56" i="17"/>
  <c r="E56" i="17"/>
  <c r="D56" i="17"/>
  <c r="C56" i="17"/>
  <c r="B56" i="17"/>
  <c r="C57" i="17" s="1"/>
  <c r="T55" i="17"/>
  <c r="S55" i="17"/>
  <c r="R55" i="17"/>
  <c r="Q55" i="17"/>
  <c r="P55" i="17"/>
  <c r="O55" i="17"/>
  <c r="N55" i="17"/>
  <c r="M55" i="17"/>
  <c r="L55" i="17"/>
  <c r="J55" i="17"/>
  <c r="I55" i="17"/>
  <c r="H55" i="17"/>
  <c r="G55" i="17"/>
  <c r="F55" i="17"/>
  <c r="E55" i="17"/>
  <c r="D55" i="17"/>
  <c r="C55" i="17"/>
  <c r="B55" i="17"/>
  <c r="T54" i="17"/>
  <c r="S54" i="17"/>
  <c r="R54" i="17"/>
  <c r="R56" i="17" s="1"/>
  <c r="Q54" i="17"/>
  <c r="P54" i="17"/>
  <c r="P56" i="17" s="1"/>
  <c r="O54" i="17"/>
  <c r="N54" i="17"/>
  <c r="M54" i="17"/>
  <c r="L54" i="17"/>
  <c r="J54" i="17"/>
  <c r="I54" i="17"/>
  <c r="H54" i="17"/>
  <c r="G54" i="17"/>
  <c r="F54" i="17"/>
  <c r="E54" i="17"/>
  <c r="D54" i="17"/>
  <c r="C54" i="17"/>
  <c r="B54" i="17"/>
  <c r="T53" i="17"/>
  <c r="S53" i="17"/>
  <c r="R53" i="17"/>
  <c r="Q53" i="17"/>
  <c r="P53" i="17"/>
  <c r="O53" i="17"/>
  <c r="N53" i="17"/>
  <c r="M53" i="17"/>
  <c r="L53" i="17"/>
  <c r="J53" i="17"/>
  <c r="I53" i="17"/>
  <c r="H53" i="17"/>
  <c r="G53" i="17"/>
  <c r="F53" i="17"/>
  <c r="E53" i="17"/>
  <c r="D53" i="17"/>
  <c r="C53" i="17"/>
  <c r="B53" i="17"/>
  <c r="T52" i="17"/>
  <c r="S52" i="17"/>
  <c r="R52" i="17"/>
  <c r="Q52" i="17"/>
  <c r="P52" i="17"/>
  <c r="O52" i="17"/>
  <c r="N52" i="17"/>
  <c r="M52" i="17"/>
  <c r="L52" i="17"/>
  <c r="J52" i="17"/>
  <c r="I52" i="17"/>
  <c r="H52" i="17"/>
  <c r="G52" i="17"/>
  <c r="F52" i="17"/>
  <c r="E52" i="17"/>
  <c r="D52" i="17"/>
  <c r="C52" i="17"/>
  <c r="B52" i="17"/>
  <c r="T47" i="17"/>
  <c r="S47" i="17"/>
  <c r="R47" i="17"/>
  <c r="Q47" i="17"/>
  <c r="P47" i="17"/>
  <c r="O47" i="17"/>
  <c r="N47" i="17"/>
  <c r="M47" i="17"/>
  <c r="L47" i="17"/>
  <c r="J47" i="17"/>
  <c r="I47" i="17"/>
  <c r="H47" i="17"/>
  <c r="G47" i="17"/>
  <c r="F47" i="17"/>
  <c r="E47" i="17"/>
  <c r="D47" i="17"/>
  <c r="C47" i="17"/>
  <c r="B47" i="17"/>
  <c r="T46" i="17"/>
  <c r="S46" i="17"/>
  <c r="R46" i="17"/>
  <c r="Q46" i="17"/>
  <c r="P46" i="17"/>
  <c r="O46" i="17"/>
  <c r="N46" i="17"/>
  <c r="M46" i="17"/>
  <c r="L46" i="17"/>
  <c r="J46" i="17"/>
  <c r="I46" i="17"/>
  <c r="H46" i="17"/>
  <c r="G46" i="17"/>
  <c r="F46" i="17"/>
  <c r="E46" i="17"/>
  <c r="D46" i="17"/>
  <c r="C46" i="17"/>
  <c r="B46" i="17"/>
  <c r="T45" i="17"/>
  <c r="S45" i="17"/>
  <c r="R45" i="17"/>
  <c r="Q45" i="17"/>
  <c r="P45" i="17"/>
  <c r="O45" i="17"/>
  <c r="O48" i="17" s="1"/>
  <c r="N45" i="17"/>
  <c r="M45" i="17"/>
  <c r="L45" i="17"/>
  <c r="J45" i="17"/>
  <c r="I45" i="17"/>
  <c r="H45" i="17"/>
  <c r="G45" i="17"/>
  <c r="F45" i="17"/>
  <c r="E45" i="17"/>
  <c r="D45" i="17"/>
  <c r="C45" i="17"/>
  <c r="B45" i="17"/>
  <c r="T44" i="17"/>
  <c r="S44" i="17"/>
  <c r="R44" i="17"/>
  <c r="Q44" i="17"/>
  <c r="P44" i="17"/>
  <c r="O44" i="17"/>
  <c r="N44" i="17"/>
  <c r="M44" i="17"/>
  <c r="L44" i="17"/>
  <c r="J44" i="17"/>
  <c r="I44" i="17"/>
  <c r="H44" i="17"/>
  <c r="G44" i="17"/>
  <c r="F44" i="17"/>
  <c r="E44" i="17"/>
  <c r="D44" i="17"/>
  <c r="C44" i="17"/>
  <c r="B44" i="17"/>
  <c r="T39" i="17"/>
  <c r="S39" i="17"/>
  <c r="R39" i="17"/>
  <c r="Q39" i="17"/>
  <c r="P39" i="17"/>
  <c r="O39" i="17"/>
  <c r="N39" i="17"/>
  <c r="M39" i="17"/>
  <c r="L39" i="17"/>
  <c r="J39" i="17"/>
  <c r="I39" i="17"/>
  <c r="H39" i="17"/>
  <c r="G39" i="17"/>
  <c r="F39" i="17"/>
  <c r="E39" i="17"/>
  <c r="D39" i="17"/>
  <c r="C39" i="17"/>
  <c r="B39" i="17"/>
  <c r="T38" i="17"/>
  <c r="S38" i="17"/>
  <c r="R38" i="17"/>
  <c r="Q38" i="17"/>
  <c r="P38" i="17"/>
  <c r="O38" i="17"/>
  <c r="N38" i="17"/>
  <c r="M38" i="17"/>
  <c r="L38" i="17"/>
  <c r="J38" i="17"/>
  <c r="I38" i="17"/>
  <c r="H38" i="17"/>
  <c r="G38" i="17"/>
  <c r="F38" i="17"/>
  <c r="E38" i="17"/>
  <c r="D38" i="17"/>
  <c r="C38" i="17"/>
  <c r="C40" i="17" s="1"/>
  <c r="B38" i="17"/>
  <c r="T37" i="17"/>
  <c r="S37" i="17"/>
  <c r="R37" i="17"/>
  <c r="Q37" i="17"/>
  <c r="P37" i="17"/>
  <c r="O37" i="17"/>
  <c r="N37" i="17"/>
  <c r="M37" i="17"/>
  <c r="L37" i="17"/>
  <c r="J37" i="17"/>
  <c r="I37" i="17"/>
  <c r="H37" i="17"/>
  <c r="G37" i="17"/>
  <c r="F37" i="17"/>
  <c r="E37" i="17"/>
  <c r="D37" i="17"/>
  <c r="C37" i="17"/>
  <c r="B37" i="17"/>
  <c r="T36" i="17"/>
  <c r="S36" i="17"/>
  <c r="R36" i="17"/>
  <c r="Q36" i="17"/>
  <c r="P36" i="17"/>
  <c r="O36" i="17"/>
  <c r="N36" i="17"/>
  <c r="M36" i="17"/>
  <c r="L36" i="17"/>
  <c r="J36" i="17"/>
  <c r="I36" i="17"/>
  <c r="H36" i="17"/>
  <c r="G36" i="17"/>
  <c r="F36" i="17"/>
  <c r="E36" i="17"/>
  <c r="D36" i="17"/>
  <c r="C36" i="17"/>
  <c r="B36" i="17"/>
  <c r="T31" i="17"/>
  <c r="S31" i="17"/>
  <c r="R31" i="17"/>
  <c r="Q31" i="17"/>
  <c r="P31" i="17"/>
  <c r="O31" i="17"/>
  <c r="N31" i="17"/>
  <c r="M31" i="17"/>
  <c r="M32" i="17" s="1"/>
  <c r="L31" i="17"/>
  <c r="J31" i="17"/>
  <c r="I31" i="17"/>
  <c r="H31" i="17"/>
  <c r="H32" i="17" s="1"/>
  <c r="G31" i="17"/>
  <c r="F31" i="17"/>
  <c r="E31" i="17"/>
  <c r="D31" i="17"/>
  <c r="C31" i="17"/>
  <c r="B31" i="17"/>
  <c r="T30" i="17"/>
  <c r="S30" i="17"/>
  <c r="R30" i="17"/>
  <c r="Q30" i="17"/>
  <c r="Q32" i="17" s="1"/>
  <c r="P30" i="17"/>
  <c r="O30" i="17"/>
  <c r="N30" i="17"/>
  <c r="M30" i="17"/>
  <c r="L30" i="17"/>
  <c r="J30" i="17"/>
  <c r="I30" i="17"/>
  <c r="H30" i="17"/>
  <c r="G30" i="17"/>
  <c r="F30" i="17"/>
  <c r="E30" i="17"/>
  <c r="D30" i="17"/>
  <c r="C30" i="17"/>
  <c r="B30" i="17"/>
  <c r="T29" i="17"/>
  <c r="S29" i="17"/>
  <c r="R29" i="17"/>
  <c r="Q29" i="17"/>
  <c r="P29" i="17"/>
  <c r="O29" i="17"/>
  <c r="N29" i="17"/>
  <c r="M29" i="17"/>
  <c r="L29" i="17"/>
  <c r="J29" i="17"/>
  <c r="I29" i="17"/>
  <c r="H29" i="17"/>
  <c r="G29" i="17"/>
  <c r="F29" i="17"/>
  <c r="E29" i="17"/>
  <c r="D29" i="17"/>
  <c r="C29" i="17"/>
  <c r="B29" i="17"/>
  <c r="T28" i="17"/>
  <c r="S28" i="17"/>
  <c r="R28" i="17"/>
  <c r="Q28" i="17"/>
  <c r="P28" i="17"/>
  <c r="O28" i="17"/>
  <c r="N28" i="17"/>
  <c r="M28" i="17"/>
  <c r="L28" i="17"/>
  <c r="J28" i="17"/>
  <c r="J32" i="17" s="1"/>
  <c r="I28" i="17"/>
  <c r="H28" i="17"/>
  <c r="G28" i="17"/>
  <c r="F28" i="17"/>
  <c r="E28" i="17"/>
  <c r="D28" i="17"/>
  <c r="C28" i="17"/>
  <c r="B28" i="17"/>
  <c r="T23" i="17"/>
  <c r="S23" i="17"/>
  <c r="R23" i="17"/>
  <c r="Q23" i="17"/>
  <c r="P23" i="17"/>
  <c r="O23" i="17"/>
  <c r="N23" i="17"/>
  <c r="M23" i="17"/>
  <c r="L23" i="17"/>
  <c r="J23" i="17"/>
  <c r="I23" i="17"/>
  <c r="H23" i="17"/>
  <c r="G23" i="17"/>
  <c r="F23" i="17"/>
  <c r="E23" i="17"/>
  <c r="D23" i="17"/>
  <c r="C23" i="17"/>
  <c r="B23" i="17"/>
  <c r="T22" i="17"/>
  <c r="S22" i="17"/>
  <c r="R22" i="17"/>
  <c r="Q22" i="17"/>
  <c r="P22" i="17"/>
  <c r="O22" i="17"/>
  <c r="N22" i="17"/>
  <c r="M22" i="17"/>
  <c r="L22" i="17"/>
  <c r="J22" i="17"/>
  <c r="I22" i="17"/>
  <c r="I24" i="17" s="1"/>
  <c r="H22" i="17"/>
  <c r="G22" i="17"/>
  <c r="F22" i="17"/>
  <c r="E22" i="17"/>
  <c r="D22" i="17"/>
  <c r="C22" i="17"/>
  <c r="B22" i="17"/>
  <c r="T21" i="17"/>
  <c r="S21" i="17"/>
  <c r="R21" i="17"/>
  <c r="Q21" i="17"/>
  <c r="P21" i="17"/>
  <c r="O21" i="17"/>
  <c r="N21" i="17"/>
  <c r="M21" i="17"/>
  <c r="L21" i="17"/>
  <c r="J21" i="17"/>
  <c r="I21" i="17"/>
  <c r="H21" i="17"/>
  <c r="G21" i="17"/>
  <c r="F21" i="17"/>
  <c r="E21" i="17"/>
  <c r="D21" i="17"/>
  <c r="C21" i="17"/>
  <c r="B21" i="17"/>
  <c r="T20" i="17"/>
  <c r="S20" i="17"/>
  <c r="R20" i="17"/>
  <c r="Q20" i="17"/>
  <c r="P20" i="17"/>
  <c r="O20" i="17"/>
  <c r="N20" i="17"/>
  <c r="M20" i="17"/>
  <c r="L20" i="17"/>
  <c r="J20" i="17"/>
  <c r="I20" i="17"/>
  <c r="H20" i="17"/>
  <c r="G20" i="17"/>
  <c r="F20" i="17"/>
  <c r="E20" i="17"/>
  <c r="D20" i="17"/>
  <c r="C20" i="17"/>
  <c r="B20" i="17"/>
  <c r="C16" i="17"/>
  <c r="T15" i="17"/>
  <c r="S15" i="17"/>
  <c r="R15" i="17"/>
  <c r="Q15" i="17"/>
  <c r="P15" i="17"/>
  <c r="O15" i="17"/>
  <c r="N15" i="17"/>
  <c r="M15" i="17"/>
  <c r="L15" i="17"/>
  <c r="J15" i="17"/>
  <c r="I15" i="17"/>
  <c r="H15" i="17"/>
  <c r="G15" i="17"/>
  <c r="F15" i="17"/>
  <c r="E15" i="17"/>
  <c r="D15" i="17"/>
  <c r="C15" i="17"/>
  <c r="B15" i="17"/>
  <c r="T14" i="17"/>
  <c r="S14" i="17"/>
  <c r="R14" i="17"/>
  <c r="Q14" i="17"/>
  <c r="P14" i="17"/>
  <c r="O14" i="17"/>
  <c r="N14" i="17"/>
  <c r="M14" i="17"/>
  <c r="L14" i="17"/>
  <c r="J14" i="17"/>
  <c r="I14" i="17"/>
  <c r="H14" i="17"/>
  <c r="G14" i="17"/>
  <c r="F14" i="17"/>
  <c r="E14" i="17"/>
  <c r="D14" i="17"/>
  <c r="C14" i="17"/>
  <c r="B14" i="17"/>
  <c r="T13" i="17"/>
  <c r="S13" i="17"/>
  <c r="R13" i="17"/>
  <c r="Q13" i="17"/>
  <c r="P13" i="17"/>
  <c r="O13" i="17"/>
  <c r="N13" i="17"/>
  <c r="M13" i="17"/>
  <c r="L13" i="17"/>
  <c r="J13" i="17"/>
  <c r="I13" i="17"/>
  <c r="H13" i="17"/>
  <c r="G13" i="17"/>
  <c r="F13" i="17"/>
  <c r="E13" i="17"/>
  <c r="D13" i="17"/>
  <c r="C13" i="17"/>
  <c r="B13" i="17"/>
  <c r="T12" i="17"/>
  <c r="S12" i="17"/>
  <c r="R12" i="17"/>
  <c r="Q12" i="17"/>
  <c r="P12" i="17"/>
  <c r="O12" i="17"/>
  <c r="N12" i="17"/>
  <c r="M12" i="17"/>
  <c r="L12" i="17"/>
  <c r="J12" i="17"/>
  <c r="I12" i="17"/>
  <c r="H12" i="17"/>
  <c r="G12" i="17"/>
  <c r="F12" i="17"/>
  <c r="E12" i="17"/>
  <c r="D12" i="17"/>
  <c r="C12" i="17"/>
  <c r="B12" i="17"/>
  <c r="T7" i="17"/>
  <c r="S7" i="17"/>
  <c r="R7" i="17"/>
  <c r="Q7" i="17"/>
  <c r="P7" i="17"/>
  <c r="O7" i="17"/>
  <c r="N7" i="17"/>
  <c r="M7" i="17"/>
  <c r="L7" i="17"/>
  <c r="J7" i="17"/>
  <c r="I7" i="17"/>
  <c r="H7" i="17"/>
  <c r="G7" i="17"/>
  <c r="F7" i="17"/>
  <c r="E7" i="17"/>
  <c r="D7" i="17"/>
  <c r="C7" i="17"/>
  <c r="B7" i="17"/>
  <c r="T6" i="17"/>
  <c r="S6" i="17"/>
  <c r="R6" i="17"/>
  <c r="Q6" i="17"/>
  <c r="P6" i="17"/>
  <c r="O6" i="17"/>
  <c r="N6" i="17"/>
  <c r="M6" i="17"/>
  <c r="L6" i="17"/>
  <c r="J6" i="17"/>
  <c r="I6" i="17"/>
  <c r="H6" i="17"/>
  <c r="G6" i="17"/>
  <c r="F6" i="17"/>
  <c r="E6" i="17"/>
  <c r="D6" i="17"/>
  <c r="C6" i="17"/>
  <c r="B6" i="17"/>
  <c r="T5" i="17"/>
  <c r="S5" i="17"/>
  <c r="R5" i="17"/>
  <c r="Q5" i="17"/>
  <c r="P5" i="17"/>
  <c r="O5" i="17"/>
  <c r="N5" i="17"/>
  <c r="M5" i="17"/>
  <c r="L5" i="17"/>
  <c r="J5" i="17"/>
  <c r="I5" i="17"/>
  <c r="H5" i="17"/>
  <c r="G5" i="17"/>
  <c r="F5" i="17"/>
  <c r="E5" i="17"/>
  <c r="D5" i="17"/>
  <c r="C5" i="17"/>
  <c r="B5" i="17"/>
  <c r="T4" i="17"/>
  <c r="S4" i="17"/>
  <c r="R4" i="17"/>
  <c r="Q4" i="17"/>
  <c r="P4" i="17"/>
  <c r="O4" i="17"/>
  <c r="N4" i="17"/>
  <c r="M4" i="17"/>
  <c r="L4" i="17"/>
  <c r="J4" i="17"/>
  <c r="I4" i="17"/>
  <c r="H4" i="17"/>
  <c r="G4" i="17"/>
  <c r="F4" i="17"/>
  <c r="E4" i="17"/>
  <c r="D4" i="17"/>
  <c r="C4" i="17"/>
  <c r="B4" i="17"/>
  <c r="X30" i="15"/>
  <c r="N30" i="15"/>
  <c r="A30" i="15"/>
  <c r="X29" i="15"/>
  <c r="N29" i="15"/>
  <c r="A29" i="15"/>
  <c r="X28" i="15"/>
  <c r="N28" i="15"/>
  <c r="B28" i="15"/>
  <c r="X27" i="15"/>
  <c r="N27" i="15"/>
  <c r="A27" i="15"/>
  <c r="A52" i="17" s="1"/>
  <c r="X26" i="15"/>
  <c r="N26" i="15"/>
  <c r="A26" i="15"/>
  <c r="B26" i="15" s="1"/>
  <c r="X25" i="15"/>
  <c r="N25" i="15"/>
  <c r="A25" i="15"/>
  <c r="X24" i="15"/>
  <c r="N24" i="15"/>
  <c r="A45" i="17"/>
  <c r="X23" i="15"/>
  <c r="N23" i="15"/>
  <c r="A23" i="15"/>
  <c r="B23" i="15" s="1"/>
  <c r="X22" i="15"/>
  <c r="N22" i="15"/>
  <c r="Y22" i="15" s="1"/>
  <c r="Z22" i="15" s="1"/>
  <c r="A22" i="15"/>
  <c r="X21" i="15"/>
  <c r="N21" i="15"/>
  <c r="Y21" i="15" s="1"/>
  <c r="A21" i="15"/>
  <c r="A38" i="17" s="1"/>
  <c r="X20" i="15"/>
  <c r="N20" i="15"/>
  <c r="Y20" i="15" s="1"/>
  <c r="B20" i="15"/>
  <c r="X19" i="15"/>
  <c r="N19" i="15"/>
  <c r="A19" i="15"/>
  <c r="A36" i="17" s="1"/>
  <c r="X18" i="15"/>
  <c r="N18" i="15"/>
  <c r="A18" i="15"/>
  <c r="A31" i="17" s="1"/>
  <c r="X17" i="15"/>
  <c r="N17" i="15"/>
  <c r="A17" i="15"/>
  <c r="A30" i="17" s="1"/>
  <c r="X16" i="15"/>
  <c r="N16" i="15"/>
  <c r="A29" i="17"/>
  <c r="X15" i="15"/>
  <c r="N15" i="15"/>
  <c r="A15" i="15"/>
  <c r="X14" i="15"/>
  <c r="N14" i="15"/>
  <c r="A14" i="15"/>
  <c r="X13" i="15"/>
  <c r="N13" i="15"/>
  <c r="A13" i="15"/>
  <c r="B13" i="15" s="1"/>
  <c r="X12" i="15"/>
  <c r="N12" i="15"/>
  <c r="X11" i="15"/>
  <c r="N11" i="15"/>
  <c r="A11" i="15"/>
  <c r="A20" i="17" s="1"/>
  <c r="X10" i="15"/>
  <c r="N10" i="15"/>
  <c r="A10" i="15"/>
  <c r="X9" i="15"/>
  <c r="N9" i="15"/>
  <c r="A9" i="15"/>
  <c r="A14" i="17" s="1"/>
  <c r="X8" i="15"/>
  <c r="N8" i="15"/>
  <c r="X7" i="15"/>
  <c r="N7" i="15"/>
  <c r="A7" i="15"/>
  <c r="X5" i="15"/>
  <c r="N5" i="15"/>
  <c r="X4" i="15"/>
  <c r="N4" i="15"/>
  <c r="X3" i="15"/>
  <c r="N3" i="15"/>
  <c r="A3" i="15"/>
  <c r="A4" i="17" s="1"/>
  <c r="X2" i="15"/>
  <c r="W31" i="1"/>
  <c r="V31" i="1"/>
  <c r="W30" i="1"/>
  <c r="V30" i="1"/>
  <c r="W29" i="1"/>
  <c r="D6" i="42" s="1"/>
  <c r="V29" i="1"/>
  <c r="W28" i="1"/>
  <c r="V28" i="1"/>
  <c r="W27" i="1"/>
  <c r="V27" i="1"/>
  <c r="W26" i="1"/>
  <c r="V26" i="1"/>
  <c r="W25" i="1"/>
  <c r="V25" i="1"/>
  <c r="J10" i="1" s="1"/>
  <c r="W24" i="1"/>
  <c r="V24" i="1"/>
  <c r="L22" i="1"/>
  <c r="A53" i="34"/>
  <c r="W23" i="1"/>
  <c r="V23" i="1"/>
  <c r="W22" i="1"/>
  <c r="V22" i="1"/>
  <c r="D9" i="1" s="1"/>
  <c r="L20" i="1"/>
  <c r="A38" i="34"/>
  <c r="W21" i="1"/>
  <c r="V21" i="1"/>
  <c r="J5" i="1" s="1"/>
  <c r="W20" i="1"/>
  <c r="V20" i="1"/>
  <c r="A22" i="34"/>
  <c r="W19" i="1"/>
  <c r="V19" i="1"/>
  <c r="D11" i="1" s="1"/>
  <c r="W18" i="1"/>
  <c r="V18" i="1"/>
  <c r="J6" i="1" s="1"/>
  <c r="W17" i="1"/>
  <c r="V17" i="1"/>
  <c r="M8" i="1" s="1"/>
  <c r="W16" i="1"/>
  <c r="V16" i="1"/>
  <c r="D7" i="1" s="1"/>
  <c r="W15" i="1"/>
  <c r="V15" i="1"/>
  <c r="M11" i="1" s="1"/>
  <c r="W14" i="1"/>
  <c r="D6" i="1" s="1"/>
  <c r="V14" i="1"/>
  <c r="W13" i="1"/>
  <c r="V13" i="1"/>
  <c r="W12" i="1"/>
  <c r="D10" i="1" s="1"/>
  <c r="V12" i="1"/>
  <c r="W11" i="1"/>
  <c r="V11" i="1"/>
  <c r="L11" i="1"/>
  <c r="I11" i="1"/>
  <c r="C11" i="1"/>
  <c r="W10" i="1"/>
  <c r="V10" i="1"/>
  <c r="J8" i="1" s="1"/>
  <c r="L10" i="1"/>
  <c r="I10" i="1"/>
  <c r="C10" i="1"/>
  <c r="W9" i="1"/>
  <c r="V9" i="1"/>
  <c r="J7" i="1" s="1"/>
  <c r="L9" i="1"/>
  <c r="I9" i="1"/>
  <c r="C9" i="1"/>
  <c r="W8" i="1"/>
  <c r="V8" i="1"/>
  <c r="D8" i="1" s="1"/>
  <c r="L8" i="1"/>
  <c r="I8" i="1"/>
  <c r="C8" i="1"/>
  <c r="W7" i="1"/>
  <c r="V7" i="1"/>
  <c r="M7" i="1"/>
  <c r="L7" i="1"/>
  <c r="I7" i="1"/>
  <c r="C7" i="1"/>
  <c r="W6" i="1"/>
  <c r="V6" i="1"/>
  <c r="L6" i="1"/>
  <c r="I6" i="1"/>
  <c r="C6" i="1"/>
  <c r="W5" i="1"/>
  <c r="V5" i="1"/>
  <c r="I5" i="1"/>
  <c r="D5" i="1"/>
  <c r="C5" i="1"/>
  <c r="W4" i="1"/>
  <c r="V4" i="1"/>
  <c r="M9" i="1" s="1"/>
  <c r="R34" i="29" l="1"/>
  <c r="S55" i="34"/>
  <c r="O55" i="34"/>
  <c r="M55" i="34"/>
  <c r="Y30" i="42"/>
  <c r="J55" i="34"/>
  <c r="C55" i="34"/>
  <c r="Y29" i="42"/>
  <c r="Z29" i="42" s="1"/>
  <c r="H55" i="34"/>
  <c r="G55" i="34"/>
  <c r="T55" i="34"/>
  <c r="R55" i="34"/>
  <c r="Q55" i="34"/>
  <c r="P55" i="34"/>
  <c r="N55" i="34"/>
  <c r="I55" i="34"/>
  <c r="F55" i="34"/>
  <c r="E55" i="34"/>
  <c r="D55" i="34"/>
  <c r="B55" i="34"/>
  <c r="C56" i="34" s="1"/>
  <c r="M56" i="34"/>
  <c r="Y27" i="42"/>
  <c r="Z27" i="42" s="1"/>
  <c r="O48" i="34"/>
  <c r="Y26" i="42"/>
  <c r="G48" i="34"/>
  <c r="Y25" i="42"/>
  <c r="Z25" i="42" s="1"/>
  <c r="C48" i="34"/>
  <c r="T48" i="34"/>
  <c r="S48" i="34"/>
  <c r="R48" i="34"/>
  <c r="Q48" i="34"/>
  <c r="N48" i="34"/>
  <c r="M48" i="34"/>
  <c r="M49" i="34" s="1"/>
  <c r="Y24" i="42"/>
  <c r="J48" i="34"/>
  <c r="I48" i="34"/>
  <c r="H48" i="34"/>
  <c r="F48" i="34"/>
  <c r="E48" i="34"/>
  <c r="B48" i="34"/>
  <c r="Y23" i="42"/>
  <c r="M40" i="34"/>
  <c r="Y22" i="42"/>
  <c r="J40" i="34"/>
  <c r="B40" i="34"/>
  <c r="S40" i="34"/>
  <c r="O40" i="34"/>
  <c r="Y21" i="42"/>
  <c r="Z21" i="42" s="1"/>
  <c r="T40" i="34"/>
  <c r="R40" i="34"/>
  <c r="Q40" i="34"/>
  <c r="P40" i="34"/>
  <c r="N40" i="34"/>
  <c r="Y20" i="42"/>
  <c r="L40" i="34"/>
  <c r="I40" i="34"/>
  <c r="H40" i="34"/>
  <c r="G40" i="34"/>
  <c r="F40" i="34"/>
  <c r="E40" i="34"/>
  <c r="D40" i="34"/>
  <c r="Y19" i="42"/>
  <c r="Z19" i="42" s="1"/>
  <c r="M41" i="34"/>
  <c r="C41" i="34"/>
  <c r="Y18" i="42"/>
  <c r="Z18" i="42" s="1"/>
  <c r="I32" i="34"/>
  <c r="T32" i="34"/>
  <c r="P32" i="34"/>
  <c r="Y17" i="42"/>
  <c r="D32" i="34"/>
  <c r="S32" i="34"/>
  <c r="R32" i="34"/>
  <c r="Q32" i="34"/>
  <c r="O32" i="34"/>
  <c r="N32" i="34"/>
  <c r="Y16" i="42"/>
  <c r="M32" i="34"/>
  <c r="M33" i="34" s="1"/>
  <c r="L32" i="34"/>
  <c r="J32" i="34"/>
  <c r="G32" i="34"/>
  <c r="F32" i="34"/>
  <c r="E32" i="34"/>
  <c r="C32" i="34"/>
  <c r="B32" i="34"/>
  <c r="C33" i="34" s="1"/>
  <c r="Y15" i="42"/>
  <c r="Q24" i="34"/>
  <c r="O24" i="34"/>
  <c r="Y14" i="42"/>
  <c r="G24" i="34"/>
  <c r="E24" i="34"/>
  <c r="S24" i="34"/>
  <c r="R24" i="34"/>
  <c r="Y13" i="42"/>
  <c r="I24" i="34"/>
  <c r="T24" i="34"/>
  <c r="N24" i="34"/>
  <c r="M24" i="34"/>
  <c r="Y12" i="42"/>
  <c r="L24" i="34"/>
  <c r="J24" i="34"/>
  <c r="H24" i="34"/>
  <c r="F24" i="34"/>
  <c r="D24" i="34"/>
  <c r="B24" i="34"/>
  <c r="C25" i="34" s="1"/>
  <c r="Y11" i="42"/>
  <c r="R16" i="34"/>
  <c r="N16" i="34"/>
  <c r="Y10" i="42"/>
  <c r="O16" i="34"/>
  <c r="Y9" i="42"/>
  <c r="F16" i="34"/>
  <c r="T16" i="34"/>
  <c r="Q16" i="34"/>
  <c r="P16" i="34"/>
  <c r="Y8" i="42"/>
  <c r="M16" i="34"/>
  <c r="L16" i="34"/>
  <c r="J16" i="34"/>
  <c r="I16" i="34"/>
  <c r="H16" i="34"/>
  <c r="G16" i="34"/>
  <c r="E16" i="34"/>
  <c r="C16" i="34"/>
  <c r="B16" i="34"/>
  <c r="O8" i="34"/>
  <c r="L8" i="34"/>
  <c r="G8" i="34"/>
  <c r="N8" i="34"/>
  <c r="M8" i="34"/>
  <c r="M9" i="34" s="1"/>
  <c r="Y5" i="42"/>
  <c r="Z5" i="42" s="1"/>
  <c r="T8" i="34"/>
  <c r="S8" i="34"/>
  <c r="P8" i="34"/>
  <c r="Y4" i="42"/>
  <c r="Z4" i="42" s="1"/>
  <c r="J8" i="34"/>
  <c r="I8" i="34"/>
  <c r="H8" i="34"/>
  <c r="F8" i="34"/>
  <c r="E8" i="34"/>
  <c r="D8" i="34"/>
  <c r="C8" i="34"/>
  <c r="B8" i="34"/>
  <c r="Y3" i="42"/>
  <c r="Z3" i="42" s="1"/>
  <c r="Q56" i="17"/>
  <c r="Y29" i="15"/>
  <c r="T56" i="17"/>
  <c r="O56" i="17"/>
  <c r="N56" i="17"/>
  <c r="M56" i="17"/>
  <c r="Y30" i="15"/>
  <c r="D57" i="17"/>
  <c r="E57" i="17" s="1"/>
  <c r="F57" i="17" s="1"/>
  <c r="G57" i="17" s="1"/>
  <c r="H57" i="17" s="1"/>
  <c r="I57" i="17" s="1"/>
  <c r="J57" i="17" s="1"/>
  <c r="S56" i="17"/>
  <c r="Y28" i="15"/>
  <c r="L56" i="17"/>
  <c r="Y27" i="15"/>
  <c r="Y23" i="15"/>
  <c r="P48" i="17"/>
  <c r="M48" i="17"/>
  <c r="Y26" i="15"/>
  <c r="L48" i="17"/>
  <c r="H48" i="17"/>
  <c r="B48" i="17"/>
  <c r="T48" i="17"/>
  <c r="S48" i="17"/>
  <c r="R48" i="17"/>
  <c r="Q48" i="17"/>
  <c r="N48" i="17"/>
  <c r="Y25" i="15"/>
  <c r="J48" i="17"/>
  <c r="I48" i="17"/>
  <c r="G48" i="17"/>
  <c r="F48" i="17"/>
  <c r="E48" i="17"/>
  <c r="D48" i="17"/>
  <c r="C48" i="17"/>
  <c r="Y24" i="15"/>
  <c r="S40" i="17"/>
  <c r="Q40" i="17"/>
  <c r="N40" i="17"/>
  <c r="J40" i="17"/>
  <c r="I40" i="17"/>
  <c r="G40" i="17"/>
  <c r="F40" i="17"/>
  <c r="E40" i="17"/>
  <c r="T40" i="17"/>
  <c r="R40" i="17"/>
  <c r="P40" i="17"/>
  <c r="O40" i="17"/>
  <c r="M40" i="17"/>
  <c r="L40" i="17"/>
  <c r="H40" i="17"/>
  <c r="D40" i="17"/>
  <c r="B40" i="17"/>
  <c r="C41" i="17" s="1"/>
  <c r="Y19" i="15"/>
  <c r="Z19" i="15" s="1"/>
  <c r="C7" i="2" s="1"/>
  <c r="Y10" i="15"/>
  <c r="H16" i="17"/>
  <c r="R16" i="17"/>
  <c r="Q16" i="17"/>
  <c r="Y9" i="15"/>
  <c r="T16" i="17"/>
  <c r="S16" i="17"/>
  <c r="P16" i="17"/>
  <c r="O16" i="17"/>
  <c r="N16" i="17"/>
  <c r="M16" i="17"/>
  <c r="M17" i="17" s="1"/>
  <c r="Y8" i="15"/>
  <c r="L16" i="17"/>
  <c r="J16" i="17"/>
  <c r="I16" i="17"/>
  <c r="G16" i="17"/>
  <c r="F16" i="17"/>
  <c r="E16" i="17"/>
  <c r="D16" i="17"/>
  <c r="B16" i="17"/>
  <c r="C17" i="17" s="1"/>
  <c r="D17" i="17" s="1"/>
  <c r="Y7" i="15"/>
  <c r="S8" i="17"/>
  <c r="O8" i="17"/>
  <c r="Y5" i="15"/>
  <c r="Z5" i="15" s="1"/>
  <c r="F8" i="17"/>
  <c r="R8" i="17"/>
  <c r="P8" i="17"/>
  <c r="N8" i="17"/>
  <c r="Y4" i="15"/>
  <c r="L8" i="17"/>
  <c r="E8" i="17"/>
  <c r="B8" i="17"/>
  <c r="J8" i="17"/>
  <c r="I8" i="17"/>
  <c r="T8" i="17"/>
  <c r="Q8" i="17"/>
  <c r="M8" i="17"/>
  <c r="Y3" i="15"/>
  <c r="H8" i="17"/>
  <c r="G8" i="17"/>
  <c r="D8" i="17"/>
  <c r="C8" i="17"/>
  <c r="C9" i="17" s="1"/>
  <c r="R24" i="17"/>
  <c r="Y13" i="15"/>
  <c r="T24" i="17"/>
  <c r="S24" i="17"/>
  <c r="M24" i="17"/>
  <c r="Y12" i="15"/>
  <c r="H24" i="17"/>
  <c r="G24" i="17"/>
  <c r="E24" i="17"/>
  <c r="C24" i="17"/>
  <c r="B24" i="17"/>
  <c r="C25" i="17" s="1"/>
  <c r="Q24" i="17"/>
  <c r="P24" i="17"/>
  <c r="O24" i="17"/>
  <c r="N24" i="17"/>
  <c r="Y11" i="15"/>
  <c r="L24" i="17"/>
  <c r="J24" i="17"/>
  <c r="F24" i="17"/>
  <c r="D24" i="17"/>
  <c r="Y14" i="15"/>
  <c r="T32" i="17"/>
  <c r="N32" i="17"/>
  <c r="Y18" i="15"/>
  <c r="I32" i="17"/>
  <c r="E32" i="17"/>
  <c r="C32" i="17"/>
  <c r="R32" i="17"/>
  <c r="Y17" i="15"/>
  <c r="F32" i="17"/>
  <c r="D32" i="17"/>
  <c r="S32" i="17"/>
  <c r="P32" i="17"/>
  <c r="O32" i="17"/>
  <c r="Y16" i="15"/>
  <c r="L32" i="17"/>
  <c r="M33" i="17" s="1"/>
  <c r="N33" i="17" s="1"/>
  <c r="G32" i="17"/>
  <c r="B32" i="17"/>
  <c r="Y15" i="15"/>
  <c r="C20" i="1"/>
  <c r="D20" i="1"/>
  <c r="D17" i="1"/>
  <c r="C17" i="1"/>
  <c r="C21" i="1"/>
  <c r="A20" i="34"/>
  <c r="C18" i="1"/>
  <c r="D18" i="1"/>
  <c r="B27" i="42"/>
  <c r="C22" i="1"/>
  <c r="D22" i="1"/>
  <c r="A28" i="34"/>
  <c r="D19" i="1"/>
  <c r="C19" i="1"/>
  <c r="C6" i="42"/>
  <c r="C28" i="15"/>
  <c r="Z28" i="15" s="1"/>
  <c r="C25" i="2" s="1"/>
  <c r="J16" i="1"/>
  <c r="M17" i="1"/>
  <c r="A45" i="34"/>
  <c r="I21" i="1"/>
  <c r="B4" i="42"/>
  <c r="A12" i="34"/>
  <c r="D22" i="15"/>
  <c r="C23" i="2" s="1"/>
  <c r="D19" i="15"/>
  <c r="C21" i="15"/>
  <c r="C24" i="15"/>
  <c r="Z24" i="15" s="1"/>
  <c r="C2" i="2" s="1"/>
  <c r="D8" i="15"/>
  <c r="D12" i="15"/>
  <c r="B18" i="15"/>
  <c r="L18" i="1"/>
  <c r="L19" i="1"/>
  <c r="M20" i="1"/>
  <c r="I22" i="1"/>
  <c r="C16" i="15"/>
  <c r="Z16" i="15" s="1"/>
  <c r="C24" i="2" s="1"/>
  <c r="D4" i="15"/>
  <c r="B16" i="15"/>
  <c r="B27" i="15"/>
  <c r="A39" i="34"/>
  <c r="A44" i="34"/>
  <c r="J20" i="1"/>
  <c r="J18" i="1"/>
  <c r="I20" i="1"/>
  <c r="B11" i="15"/>
  <c r="B14" i="42"/>
  <c r="A23" i="34"/>
  <c r="B26" i="42"/>
  <c r="A47" i="34"/>
  <c r="A14" i="34"/>
  <c r="B9" i="42"/>
  <c r="A30" i="34"/>
  <c r="B17" i="42"/>
  <c r="B25" i="42"/>
  <c r="A46" i="34"/>
  <c r="D17" i="42"/>
  <c r="D5" i="42"/>
  <c r="B10" i="42"/>
  <c r="P8" i="1"/>
  <c r="N8" i="1" s="1"/>
  <c r="I17" i="1"/>
  <c r="I18" i="1"/>
  <c r="M21" i="1"/>
  <c r="C11" i="15"/>
  <c r="Z11" i="15" s="1"/>
  <c r="A22" i="17"/>
  <c r="A47" i="17"/>
  <c r="A53" i="17"/>
  <c r="C18" i="42"/>
  <c r="C19" i="42"/>
  <c r="D20" i="42"/>
  <c r="A54" i="34"/>
  <c r="O5" i="1"/>
  <c r="C16" i="1"/>
  <c r="I16" i="1"/>
  <c r="L17" i="1"/>
  <c r="I19" i="1"/>
  <c r="C3" i="15"/>
  <c r="B9" i="15"/>
  <c r="C18" i="15"/>
  <c r="D21" i="15"/>
  <c r="Z21" i="15" s="1"/>
  <c r="C16" i="2" s="1"/>
  <c r="C26" i="15"/>
  <c r="D27" i="15"/>
  <c r="C16" i="42"/>
  <c r="J19" i="1"/>
  <c r="L21" i="1"/>
  <c r="D3" i="15"/>
  <c r="C20" i="15"/>
  <c r="Z20" i="15" s="1"/>
  <c r="C6" i="2" s="1"/>
  <c r="C8" i="42"/>
  <c r="C28" i="42"/>
  <c r="Z28" i="42" s="1"/>
  <c r="B10" i="15"/>
  <c r="C10" i="15"/>
  <c r="A15" i="17"/>
  <c r="B14" i="15"/>
  <c r="C14" i="15"/>
  <c r="A23" i="17"/>
  <c r="C25" i="15"/>
  <c r="B25" i="15"/>
  <c r="A4" i="34"/>
  <c r="S19" i="46"/>
  <c r="S17" i="46"/>
  <c r="S15" i="46"/>
  <c r="S13" i="46"/>
  <c r="S11" i="46"/>
  <c r="S9" i="46"/>
  <c r="S7" i="46"/>
  <c r="S5" i="46"/>
  <c r="S20" i="46"/>
  <c r="S4" i="46"/>
  <c r="S18" i="46"/>
  <c r="S14" i="46"/>
  <c r="S10" i="46"/>
  <c r="S6" i="46"/>
  <c r="B3" i="42"/>
  <c r="C15" i="15"/>
  <c r="A28" i="17"/>
  <c r="D15" i="15"/>
  <c r="B15" i="15"/>
  <c r="S16" i="46"/>
  <c r="A6" i="17"/>
  <c r="B5" i="15"/>
  <c r="C5" i="15"/>
  <c r="A12" i="17"/>
  <c r="B7" i="15"/>
  <c r="B13" i="42"/>
  <c r="B17" i="15"/>
  <c r="D17" i="15"/>
  <c r="A54" i="17"/>
  <c r="B29" i="15"/>
  <c r="A46" i="17"/>
  <c r="S8" i="46"/>
  <c r="S3" i="46"/>
  <c r="AB4" i="15"/>
  <c r="AB5" i="15" s="1"/>
  <c r="D14" i="15"/>
  <c r="B21" i="42"/>
  <c r="B29" i="42"/>
  <c r="S12" i="46"/>
  <c r="D29" i="42"/>
  <c r="A13" i="17"/>
  <c r="B8" i="15"/>
  <c r="C8" i="15"/>
  <c r="Z8" i="15" s="1"/>
  <c r="C11" i="2" s="1"/>
  <c r="A21" i="17"/>
  <c r="B12" i="15"/>
  <c r="C12" i="15"/>
  <c r="Z12" i="15" s="1"/>
  <c r="C10" i="2" s="1"/>
  <c r="B19" i="15"/>
  <c r="C19" i="15"/>
  <c r="A39" i="17"/>
  <c r="B22" i="15"/>
  <c r="C22" i="15"/>
  <c r="A55" i="17"/>
  <c r="B30" i="15"/>
  <c r="C30" i="15"/>
  <c r="A5" i="17"/>
  <c r="B4" i="15"/>
  <c r="C4" i="15"/>
  <c r="C23" i="15"/>
  <c r="A44" i="17"/>
  <c r="A37" i="17"/>
  <c r="C26" i="42"/>
  <c r="D3" i="42"/>
  <c r="D26" i="42"/>
  <c r="B3" i="15"/>
  <c r="B21" i="15"/>
  <c r="B24" i="15"/>
  <c r="B15" i="42"/>
  <c r="D13" i="42"/>
  <c r="W20" i="47"/>
  <c r="S20" i="47"/>
  <c r="O20" i="47"/>
  <c r="K20" i="47"/>
  <c r="G20" i="47"/>
  <c r="X19" i="47"/>
  <c r="T19" i="47"/>
  <c r="P19" i="47"/>
  <c r="L19" i="47"/>
  <c r="H19" i="47"/>
  <c r="Y18" i="47"/>
  <c r="U18" i="47"/>
  <c r="Q18" i="47"/>
  <c r="M18" i="47"/>
  <c r="I18" i="47"/>
  <c r="E18" i="47"/>
  <c r="V17" i="47"/>
  <c r="R17" i="47"/>
  <c r="N17" i="47"/>
  <c r="J17" i="47"/>
  <c r="F17" i="47"/>
  <c r="W16" i="47"/>
  <c r="S16" i="47"/>
  <c r="O16" i="47"/>
  <c r="K16" i="47"/>
  <c r="G16" i="47"/>
  <c r="X15" i="47"/>
  <c r="T15" i="47"/>
  <c r="P15" i="47"/>
  <c r="L15" i="47"/>
  <c r="H15" i="47"/>
  <c r="Y14" i="47"/>
  <c r="U14" i="47"/>
  <c r="Q14" i="47"/>
  <c r="M14" i="47"/>
  <c r="I14" i="47"/>
  <c r="E14" i="47"/>
  <c r="V13" i="47"/>
  <c r="R13" i="47"/>
  <c r="N13" i="47"/>
  <c r="J13" i="47"/>
  <c r="F13" i="47"/>
  <c r="W12" i="47"/>
  <c r="S12" i="47"/>
  <c r="O12" i="47"/>
  <c r="K12" i="47"/>
  <c r="G12" i="47"/>
  <c r="X11" i="47"/>
  <c r="T11" i="47"/>
  <c r="P11" i="47"/>
  <c r="L11" i="47"/>
  <c r="H11" i="47"/>
  <c r="Y10" i="47"/>
  <c r="U10" i="47"/>
  <c r="Q10" i="47"/>
  <c r="M10" i="47"/>
  <c r="I10" i="47"/>
  <c r="E10" i="47"/>
  <c r="V9" i="47"/>
  <c r="R9" i="47"/>
  <c r="N9" i="47"/>
  <c r="J9" i="47"/>
  <c r="F9" i="47"/>
  <c r="W8" i="47"/>
  <c r="S8" i="47"/>
  <c r="O8" i="47"/>
  <c r="K8" i="47"/>
  <c r="G8" i="47"/>
  <c r="X7" i="47"/>
  <c r="T7" i="47"/>
  <c r="P7" i="47"/>
  <c r="L7" i="47"/>
  <c r="H7" i="47"/>
  <c r="Y6" i="47"/>
  <c r="U6" i="47"/>
  <c r="Q6" i="47"/>
  <c r="M6" i="47"/>
  <c r="I6" i="47"/>
  <c r="E6" i="47"/>
  <c r="V5" i="47"/>
  <c r="R5" i="47"/>
  <c r="N5" i="47"/>
  <c r="J5" i="47"/>
  <c r="F5" i="47"/>
  <c r="V20" i="47"/>
  <c r="R20" i="47"/>
  <c r="N20" i="47"/>
  <c r="J20" i="47"/>
  <c r="F20" i="47"/>
  <c r="W19" i="47"/>
  <c r="S19" i="47"/>
  <c r="O19" i="47"/>
  <c r="K19" i="47"/>
  <c r="G19" i="47"/>
  <c r="X18" i="47"/>
  <c r="T18" i="47"/>
  <c r="P18" i="47"/>
  <c r="L18" i="47"/>
  <c r="H18" i="47"/>
  <c r="Y17" i="47"/>
  <c r="U17" i="47"/>
  <c r="Q17" i="47"/>
  <c r="M17" i="47"/>
  <c r="I17" i="47"/>
  <c r="E17" i="47"/>
  <c r="V16" i="47"/>
  <c r="R16" i="47"/>
  <c r="N16" i="47"/>
  <c r="J16" i="47"/>
  <c r="F16" i="47"/>
  <c r="W15" i="47"/>
  <c r="S15" i="47"/>
  <c r="O15" i="47"/>
  <c r="K15" i="47"/>
  <c r="G15" i="47"/>
  <c r="X14" i="47"/>
  <c r="T14" i="47"/>
  <c r="P14" i="47"/>
  <c r="L14" i="47"/>
  <c r="H14" i="47"/>
  <c r="Y13" i="47"/>
  <c r="U13" i="47"/>
  <c r="Q13" i="47"/>
  <c r="M13" i="47"/>
  <c r="I13" i="47"/>
  <c r="E13" i="47"/>
  <c r="V12" i="47"/>
  <c r="R12" i="47"/>
  <c r="N12" i="47"/>
  <c r="J12" i="47"/>
  <c r="F12" i="47"/>
  <c r="W11" i="47"/>
  <c r="S11" i="47"/>
  <c r="O11" i="47"/>
  <c r="K11" i="47"/>
  <c r="G11" i="47"/>
  <c r="X10" i="47"/>
  <c r="T10" i="47"/>
  <c r="P10" i="47"/>
  <c r="L10" i="47"/>
  <c r="H10" i="47"/>
  <c r="Y9" i="47"/>
  <c r="U9" i="47"/>
  <c r="Q9" i="47"/>
  <c r="M9" i="47"/>
  <c r="I9" i="47"/>
  <c r="E9" i="47"/>
  <c r="V8" i="47"/>
  <c r="R8" i="47"/>
  <c r="N8" i="47"/>
  <c r="J8" i="47"/>
  <c r="F8" i="47"/>
  <c r="W7" i="47"/>
  <c r="S7" i="47"/>
  <c r="O7" i="47"/>
  <c r="K7" i="47"/>
  <c r="G7" i="47"/>
  <c r="X6" i="47"/>
  <c r="T6" i="47"/>
  <c r="P6" i="47"/>
  <c r="L6" i="47"/>
  <c r="H6" i="47"/>
  <c r="Y5" i="47"/>
  <c r="U5" i="47"/>
  <c r="Q5" i="47"/>
  <c r="M5" i="47"/>
  <c r="Y20" i="47"/>
  <c r="Q20" i="47"/>
  <c r="I20" i="47"/>
  <c r="V19" i="47"/>
  <c r="N19" i="47"/>
  <c r="F19" i="47"/>
  <c r="S18" i="47"/>
  <c r="K18" i="47"/>
  <c r="X17" i="47"/>
  <c r="P17" i="47"/>
  <c r="H17" i="47"/>
  <c r="U16" i="47"/>
  <c r="M16" i="47"/>
  <c r="E16" i="47"/>
  <c r="R15" i="47"/>
  <c r="J15" i="47"/>
  <c r="W14" i="47"/>
  <c r="O14" i="47"/>
  <c r="G14" i="47"/>
  <c r="T13" i="47"/>
  <c r="L13" i="47"/>
  <c r="Y12" i="47"/>
  <c r="Q12" i="47"/>
  <c r="I12" i="47"/>
  <c r="V11" i="47"/>
  <c r="N11" i="47"/>
  <c r="F11" i="47"/>
  <c r="S10" i="47"/>
  <c r="K10" i="47"/>
  <c r="X9" i="47"/>
  <c r="P9" i="47"/>
  <c r="H9" i="47"/>
  <c r="U8" i="47"/>
  <c r="M8" i="47"/>
  <c r="E8" i="47"/>
  <c r="R7" i="47"/>
  <c r="J7" i="47"/>
  <c r="W6" i="47"/>
  <c r="O6" i="47"/>
  <c r="G6" i="47"/>
  <c r="T5" i="47"/>
  <c r="L5" i="47"/>
  <c r="G5" i="47"/>
  <c r="W4" i="47"/>
  <c r="S4" i="47"/>
  <c r="O4" i="47"/>
  <c r="G4" i="47"/>
  <c r="T3" i="47"/>
  <c r="L3" i="47"/>
  <c r="X20" i="47"/>
  <c r="P20" i="47"/>
  <c r="H20" i="47"/>
  <c r="U19" i="47"/>
  <c r="E19" i="47"/>
  <c r="J18" i="47"/>
  <c r="O17" i="47"/>
  <c r="T16" i="47"/>
  <c r="Y15" i="47"/>
  <c r="I15" i="47"/>
  <c r="N14" i="47"/>
  <c r="S13" i="47"/>
  <c r="X12" i="47"/>
  <c r="H12" i="47"/>
  <c r="M11" i="47"/>
  <c r="R10" i="47"/>
  <c r="J10" i="47"/>
  <c r="O9" i="47"/>
  <c r="T8" i="47"/>
  <c r="Q7" i="47"/>
  <c r="V6" i="47"/>
  <c r="N6" i="47"/>
  <c r="S5" i="47"/>
  <c r="E5" i="47"/>
  <c r="R4" i="47"/>
  <c r="J4" i="47"/>
  <c r="W3" i="47"/>
  <c r="O3" i="47"/>
  <c r="T20" i="47"/>
  <c r="L20" i="47"/>
  <c r="Y19" i="47"/>
  <c r="Q19" i="47"/>
  <c r="I19" i="47"/>
  <c r="V18" i="47"/>
  <c r="N18" i="47"/>
  <c r="F18" i="47"/>
  <c r="S17" i="47"/>
  <c r="K17" i="47"/>
  <c r="X16" i="47"/>
  <c r="P16" i="47"/>
  <c r="H16" i="47"/>
  <c r="U15" i="47"/>
  <c r="M15" i="47"/>
  <c r="E15" i="47"/>
  <c r="R14" i="47"/>
  <c r="J14" i="47"/>
  <c r="W13" i="47"/>
  <c r="O13" i="47"/>
  <c r="G13" i="47"/>
  <c r="T12" i="47"/>
  <c r="L12" i="47"/>
  <c r="Y11" i="47"/>
  <c r="Q11" i="47"/>
  <c r="I11" i="47"/>
  <c r="V10" i="47"/>
  <c r="N10" i="47"/>
  <c r="F10" i="47"/>
  <c r="S9" i="47"/>
  <c r="K9" i="47"/>
  <c r="X8" i="47"/>
  <c r="P8" i="47"/>
  <c r="H8" i="47"/>
  <c r="U7" i="47"/>
  <c r="M7" i="47"/>
  <c r="E7" i="47"/>
  <c r="R6" i="47"/>
  <c r="J6" i="47"/>
  <c r="W5" i="47"/>
  <c r="O5" i="47"/>
  <c r="H5" i="47"/>
  <c r="X4" i="47"/>
  <c r="T4" i="47"/>
  <c r="P4" i="47"/>
  <c r="L4" i="47"/>
  <c r="H4" i="47"/>
  <c r="Y3" i="47"/>
  <c r="U3" i="47"/>
  <c r="Q3" i="47"/>
  <c r="M3" i="47"/>
  <c r="I3" i="47"/>
  <c r="E3" i="47"/>
  <c r="K4" i="47"/>
  <c r="X3" i="47"/>
  <c r="P3" i="47"/>
  <c r="H3" i="47"/>
  <c r="M19" i="47"/>
  <c r="R18" i="47"/>
  <c r="W17" i="47"/>
  <c r="G17" i="47"/>
  <c r="L16" i="47"/>
  <c r="Q15" i="47"/>
  <c r="V14" i="47"/>
  <c r="F14" i="47"/>
  <c r="K13" i="47"/>
  <c r="P12" i="47"/>
  <c r="U11" i="47"/>
  <c r="E11" i="47"/>
  <c r="W9" i="47"/>
  <c r="G9" i="47"/>
  <c r="L8" i="47"/>
  <c r="Y7" i="47"/>
  <c r="I7" i="47"/>
  <c r="F6" i="47"/>
  <c r="K5" i="47"/>
  <c r="V4" i="47"/>
  <c r="N4" i="47"/>
  <c r="F4" i="47"/>
  <c r="S3" i="47"/>
  <c r="K3" i="47"/>
  <c r="G3" i="47"/>
  <c r="U20" i="47"/>
  <c r="M20" i="47"/>
  <c r="J19" i="47"/>
  <c r="T17" i="47"/>
  <c r="I16" i="47"/>
  <c r="S14" i="47"/>
  <c r="H13" i="47"/>
  <c r="R11" i="47"/>
  <c r="G10" i="47"/>
  <c r="Q8" i="47"/>
  <c r="F7" i="47"/>
  <c r="P5" i="47"/>
  <c r="Q4" i="47"/>
  <c r="V3" i="47"/>
  <c r="F3" i="47"/>
  <c r="E20" i="47"/>
  <c r="Y16" i="47"/>
  <c r="X13" i="47"/>
  <c r="W10" i="47"/>
  <c r="V7" i="47"/>
  <c r="Y4" i="47"/>
  <c r="I4" i="47"/>
  <c r="G18" i="47"/>
  <c r="Q16" i="47"/>
  <c r="P13" i="47"/>
  <c r="O10" i="47"/>
  <c r="N7" i="47"/>
  <c r="U4" i="47"/>
  <c r="J3" i="47"/>
  <c r="W18" i="47"/>
  <c r="L17" i="47"/>
  <c r="V15" i="47"/>
  <c r="K14" i="47"/>
  <c r="U12" i="47"/>
  <c r="J11" i="47"/>
  <c r="T9" i="47"/>
  <c r="I8" i="47"/>
  <c r="S6" i="47"/>
  <c r="I5" i="47"/>
  <c r="M4" i="47"/>
  <c r="R3" i="47"/>
  <c r="O18" i="47"/>
  <c r="N15" i="47"/>
  <c r="M12" i="47"/>
  <c r="L9" i="47"/>
  <c r="K6" i="47"/>
  <c r="N3" i="47"/>
  <c r="R19" i="47"/>
  <c r="F15" i="47"/>
  <c r="E12" i="47"/>
  <c r="Y8" i="47"/>
  <c r="X5" i="47"/>
  <c r="E4" i="47"/>
  <c r="N5" i="1"/>
  <c r="C25" i="42"/>
  <c r="C13" i="15"/>
  <c r="Z13" i="15" s="1"/>
  <c r="C14" i="2" s="1"/>
  <c r="D25" i="42"/>
  <c r="D13" i="15"/>
  <c r="C17" i="15"/>
  <c r="Z17" i="15" s="1"/>
  <c r="C26" i="2" s="1"/>
  <c r="P10" i="1"/>
  <c r="D23" i="15"/>
  <c r="Z23" i="15" s="1"/>
  <c r="C17" i="2" s="1"/>
  <c r="D21" i="42"/>
  <c r="D7" i="15"/>
  <c r="D11" i="15"/>
  <c r="C17" i="42"/>
  <c r="C9" i="15"/>
  <c r="D15" i="42"/>
  <c r="D24" i="15"/>
  <c r="C29" i="42"/>
  <c r="C29" i="15"/>
  <c r="C27" i="15"/>
  <c r="Z27" i="15" s="1"/>
  <c r="C8" i="2" s="1"/>
  <c r="D5" i="15"/>
  <c r="D14" i="42"/>
  <c r="D25" i="15"/>
  <c r="D9" i="42"/>
  <c r="D26" i="15"/>
  <c r="M6" i="1"/>
  <c r="P6" i="1" s="1"/>
  <c r="D10" i="15"/>
  <c r="Z10" i="15" s="1"/>
  <c r="C20" i="2" s="1"/>
  <c r="D16" i="15"/>
  <c r="D30" i="15"/>
  <c r="M22" i="1"/>
  <c r="C13" i="42"/>
  <c r="D9" i="15"/>
  <c r="D18" i="15"/>
  <c r="D20" i="15"/>
  <c r="D28" i="15"/>
  <c r="D29" i="15"/>
  <c r="Z29" i="15" s="1"/>
  <c r="C18" i="2" s="1"/>
  <c r="J9" i="1"/>
  <c r="J11" i="1"/>
  <c r="C21" i="42"/>
  <c r="C7" i="15"/>
  <c r="C14" i="42"/>
  <c r="M18" i="1"/>
  <c r="C3" i="42"/>
  <c r="C9" i="42"/>
  <c r="J17" i="1"/>
  <c r="N56" i="34" l="1"/>
  <c r="O56" i="34" s="1"/>
  <c r="P56" i="34" s="1"/>
  <c r="Q56" i="34" s="1"/>
  <c r="R56" i="34" s="1"/>
  <c r="S56" i="34" s="1"/>
  <c r="T56" i="34" s="1"/>
  <c r="D56" i="34"/>
  <c r="E56" i="34" s="1"/>
  <c r="F56" i="34" s="1"/>
  <c r="G56" i="34" s="1"/>
  <c r="H56" i="34" s="1"/>
  <c r="I56" i="34" s="1"/>
  <c r="J56" i="34" s="1"/>
  <c r="Z26" i="42"/>
  <c r="C49" i="34"/>
  <c r="D49" i="34" s="1"/>
  <c r="E49" i="34" s="1"/>
  <c r="F49" i="34" s="1"/>
  <c r="G49" i="34" s="1"/>
  <c r="H49" i="34" s="1"/>
  <c r="I49" i="34" s="1"/>
  <c r="J49" i="34" s="1"/>
  <c r="N49" i="34"/>
  <c r="O49" i="34" s="1"/>
  <c r="P49" i="34" s="1"/>
  <c r="Q49" i="34" s="1"/>
  <c r="R49" i="34" s="1"/>
  <c r="S49" i="34" s="1"/>
  <c r="T49" i="34" s="1"/>
  <c r="D41" i="34"/>
  <c r="E41" i="34" s="1"/>
  <c r="F41" i="34" s="1"/>
  <c r="G41" i="34" s="1"/>
  <c r="H41" i="34" s="1"/>
  <c r="I41" i="34" s="1"/>
  <c r="J41" i="34" s="1"/>
  <c r="N41" i="34"/>
  <c r="O41" i="34" s="1"/>
  <c r="P41" i="34" s="1"/>
  <c r="Q41" i="34" s="1"/>
  <c r="R41" i="34" s="1"/>
  <c r="S41" i="34" s="1"/>
  <c r="T41" i="34" s="1"/>
  <c r="N33" i="34"/>
  <c r="O33" i="34" s="1"/>
  <c r="P33" i="34" s="1"/>
  <c r="Q33" i="34" s="1"/>
  <c r="R33" i="34" s="1"/>
  <c r="S33" i="34" s="1"/>
  <c r="T33" i="34" s="1"/>
  <c r="Z17" i="42"/>
  <c r="D33" i="34"/>
  <c r="E33" i="34" s="1"/>
  <c r="F33" i="34" s="1"/>
  <c r="G33" i="34" s="1"/>
  <c r="H33" i="34" s="1"/>
  <c r="I33" i="34" s="1"/>
  <c r="J33" i="34" s="1"/>
  <c r="Z16" i="42"/>
  <c r="E25" i="2" s="1"/>
  <c r="G25" i="2" s="1"/>
  <c r="Z14" i="42"/>
  <c r="D25" i="34"/>
  <c r="E25" i="34" s="1"/>
  <c r="F25" i="34" s="1"/>
  <c r="G25" i="34" s="1"/>
  <c r="H25" i="34" s="1"/>
  <c r="I25" i="34" s="1"/>
  <c r="J25" i="34" s="1"/>
  <c r="Z13" i="42"/>
  <c r="E6" i="2" s="1"/>
  <c r="G6" i="2" s="1"/>
  <c r="M25" i="34"/>
  <c r="N25" i="34" s="1"/>
  <c r="O25" i="34" s="1"/>
  <c r="P25" i="34" s="1"/>
  <c r="Q25" i="34" s="1"/>
  <c r="R25" i="34" s="1"/>
  <c r="S25" i="34" s="1"/>
  <c r="T25" i="34" s="1"/>
  <c r="M17" i="34"/>
  <c r="N17" i="34" s="1"/>
  <c r="O17" i="34" s="1"/>
  <c r="P17" i="34" s="1"/>
  <c r="Q17" i="34" s="1"/>
  <c r="R17" i="34" s="1"/>
  <c r="S17" i="34" s="1"/>
  <c r="T17" i="34" s="1"/>
  <c r="Z9" i="42"/>
  <c r="Y2" i="42"/>
  <c r="Z8" i="42"/>
  <c r="C17" i="34"/>
  <c r="D17" i="34" s="1"/>
  <c r="E17" i="34" s="1"/>
  <c r="F17" i="34" s="1"/>
  <c r="G17" i="34" s="1"/>
  <c r="H17" i="34" s="1"/>
  <c r="I17" i="34" s="1"/>
  <c r="J17" i="34" s="1"/>
  <c r="C9" i="34"/>
  <c r="D9" i="34" s="1"/>
  <c r="E9" i="34" s="1"/>
  <c r="F9" i="34" s="1"/>
  <c r="G9" i="34" s="1"/>
  <c r="H9" i="34" s="1"/>
  <c r="I9" i="34" s="1"/>
  <c r="J9" i="34" s="1"/>
  <c r="N9" i="34"/>
  <c r="O9" i="34" s="1"/>
  <c r="P9" i="34" s="1"/>
  <c r="Q9" i="34" s="1"/>
  <c r="R9" i="34" s="1"/>
  <c r="S9" i="34" s="1"/>
  <c r="T9" i="34" s="1"/>
  <c r="C15" i="42"/>
  <c r="M57" i="17"/>
  <c r="N57" i="17" s="1"/>
  <c r="O57" i="17" s="1"/>
  <c r="P57" i="17" s="1"/>
  <c r="Q57" i="17" s="1"/>
  <c r="R57" i="17" s="1"/>
  <c r="S57" i="17" s="1"/>
  <c r="T57" i="17" s="1"/>
  <c r="Z30" i="15"/>
  <c r="C13" i="2" s="1"/>
  <c r="C27" i="42"/>
  <c r="D27" i="42"/>
  <c r="E17" i="2" s="1"/>
  <c r="G17" i="2" s="1"/>
  <c r="M49" i="17"/>
  <c r="C49" i="17"/>
  <c r="D49" i="17" s="1"/>
  <c r="E49" i="17" s="1"/>
  <c r="F49" i="17" s="1"/>
  <c r="G49" i="17" s="1"/>
  <c r="H49" i="17" s="1"/>
  <c r="I49" i="17" s="1"/>
  <c r="J49" i="17" s="1"/>
  <c r="Z26" i="15"/>
  <c r="C3" i="2" s="1"/>
  <c r="N49" i="17"/>
  <c r="O49" i="17" s="1"/>
  <c r="P49" i="17" s="1"/>
  <c r="Q49" i="17" s="1"/>
  <c r="R49" i="17" s="1"/>
  <c r="S49" i="17" s="1"/>
  <c r="T49" i="17" s="1"/>
  <c r="Z25" i="15"/>
  <c r="C19" i="2" s="1"/>
  <c r="AC4" i="47"/>
  <c r="C4" i="47" s="1"/>
  <c r="D4" i="47" s="1"/>
  <c r="AC13" i="47"/>
  <c r="C13" i="47" s="1"/>
  <c r="D13" i="47" s="1"/>
  <c r="AC10" i="47"/>
  <c r="C10" i="47" s="1"/>
  <c r="D10" i="47" s="1"/>
  <c r="AC20" i="47"/>
  <c r="C20" i="47" s="1"/>
  <c r="D20" i="47" s="1"/>
  <c r="AC8" i="47"/>
  <c r="C8" i="47" s="1"/>
  <c r="D8" i="47" s="1"/>
  <c r="AC17" i="47"/>
  <c r="C17" i="47" s="1"/>
  <c r="D17" i="47" s="1"/>
  <c r="AC14" i="47"/>
  <c r="C14" i="47" s="1"/>
  <c r="D14" i="47" s="1"/>
  <c r="AC11" i="47"/>
  <c r="C11" i="47" s="1"/>
  <c r="D11" i="47" s="1"/>
  <c r="AC7" i="47"/>
  <c r="C7" i="47" s="1"/>
  <c r="D7" i="47" s="1"/>
  <c r="AC19" i="47"/>
  <c r="C19" i="47" s="1"/>
  <c r="D19" i="47" s="1"/>
  <c r="AC16" i="47"/>
  <c r="C16" i="47" s="1"/>
  <c r="D16" i="47" s="1"/>
  <c r="AC18" i="47"/>
  <c r="C18" i="47" s="1"/>
  <c r="D18" i="47" s="1"/>
  <c r="AC12" i="47"/>
  <c r="C12" i="47" s="1"/>
  <c r="D12" i="47" s="1"/>
  <c r="AC15" i="47"/>
  <c r="C15" i="47" s="1"/>
  <c r="D15" i="47" s="1"/>
  <c r="AC5" i="47"/>
  <c r="C5" i="47" s="1"/>
  <c r="D5" i="47" s="1"/>
  <c r="AC9" i="47"/>
  <c r="C9" i="47" s="1"/>
  <c r="D9" i="47" s="1"/>
  <c r="AC6" i="47"/>
  <c r="C6" i="47" s="1"/>
  <c r="D6" i="47" s="1"/>
  <c r="M41" i="17"/>
  <c r="N41" i="17" s="1"/>
  <c r="O41" i="17" s="1"/>
  <c r="P41" i="17" s="1"/>
  <c r="Q41" i="17" s="1"/>
  <c r="R41" i="17" s="1"/>
  <c r="S41" i="17" s="1"/>
  <c r="T41" i="17" s="1"/>
  <c r="D41" i="17"/>
  <c r="E41" i="17" s="1"/>
  <c r="F41" i="17" s="1"/>
  <c r="G41" i="17" s="1"/>
  <c r="H41" i="17" s="1"/>
  <c r="I41" i="17" s="1"/>
  <c r="J41" i="17" s="1"/>
  <c r="B11" i="42"/>
  <c r="A51" i="34"/>
  <c r="C11" i="42"/>
  <c r="Z11" i="42" s="1"/>
  <c r="Z9" i="15"/>
  <c r="C9" i="2" s="1"/>
  <c r="N17" i="17"/>
  <c r="O17" i="17" s="1"/>
  <c r="P17" i="17" s="1"/>
  <c r="Q17" i="17" s="1"/>
  <c r="R17" i="17" s="1"/>
  <c r="S17" i="17" s="1"/>
  <c r="T17" i="17" s="1"/>
  <c r="E17" i="17"/>
  <c r="F17" i="17" s="1"/>
  <c r="G17" i="17" s="1"/>
  <c r="H17" i="17" s="1"/>
  <c r="I17" i="17" s="1"/>
  <c r="J17" i="17" s="1"/>
  <c r="Z7" i="15"/>
  <c r="C22" i="2" s="1"/>
  <c r="Z4" i="15"/>
  <c r="M9" i="17"/>
  <c r="N9" i="17" s="1"/>
  <c r="O9" i="17" s="1"/>
  <c r="P9" i="17" s="1"/>
  <c r="Q9" i="17" s="1"/>
  <c r="R9" i="17" s="1"/>
  <c r="S9" i="17" s="1"/>
  <c r="T9" i="17" s="1"/>
  <c r="T10" i="17" s="1"/>
  <c r="D9" i="17"/>
  <c r="E9" i="17" s="1"/>
  <c r="F9" i="17" s="1"/>
  <c r="G9" i="17" s="1"/>
  <c r="H9" i="17" s="1"/>
  <c r="I9" i="17" s="1"/>
  <c r="J9" i="17" s="1"/>
  <c r="J10" i="17" s="1"/>
  <c r="Z3" i="15"/>
  <c r="C12" i="2" s="1"/>
  <c r="M25" i="17"/>
  <c r="N25" i="17"/>
  <c r="O25" i="17" s="1"/>
  <c r="P25" i="17" s="1"/>
  <c r="Q25" i="17" s="1"/>
  <c r="R25" i="17" s="1"/>
  <c r="S25" i="17" s="1"/>
  <c r="T25" i="17" s="1"/>
  <c r="D25" i="17"/>
  <c r="E25" i="17" s="1"/>
  <c r="F25" i="17" s="1"/>
  <c r="G25" i="17" s="1"/>
  <c r="H25" i="17" s="1"/>
  <c r="I25" i="17" s="1"/>
  <c r="J25" i="17" s="1"/>
  <c r="Z14" i="15"/>
  <c r="C21" i="2" s="1"/>
  <c r="O33" i="17"/>
  <c r="Z18" i="15"/>
  <c r="C27" i="2" s="1"/>
  <c r="C33" i="17"/>
  <c r="Y2" i="15"/>
  <c r="D33" i="17"/>
  <c r="E33" i="17" s="1"/>
  <c r="F33" i="17" s="1"/>
  <c r="G33" i="17" s="1"/>
  <c r="H33" i="17" s="1"/>
  <c r="I33" i="17" s="1"/>
  <c r="J33" i="17" s="1"/>
  <c r="J34" i="17" s="1"/>
  <c r="P33" i="17"/>
  <c r="Q33" i="17" s="1"/>
  <c r="R33" i="17" s="1"/>
  <c r="S33" i="17" s="1"/>
  <c r="T33" i="17" s="1"/>
  <c r="Z15" i="15"/>
  <c r="C5" i="2" s="1"/>
  <c r="D11" i="42"/>
  <c r="C28" i="2"/>
  <c r="C15" i="2"/>
  <c r="C4" i="2"/>
  <c r="P16" i="1"/>
  <c r="O16" i="1" s="1"/>
  <c r="A15" i="34"/>
  <c r="Y19" i="46"/>
  <c r="C7" i="42"/>
  <c r="Z7" i="42" s="1"/>
  <c r="E16" i="2" s="1"/>
  <c r="G16" i="2" s="1"/>
  <c r="D7" i="42"/>
  <c r="B7" i="42"/>
  <c r="Y8" i="46"/>
  <c r="Y7" i="46"/>
  <c r="B22" i="42"/>
  <c r="X11" i="46"/>
  <c r="Y15" i="46"/>
  <c r="C22" i="42"/>
  <c r="Z22" i="42" s="1"/>
  <c r="E26" i="2" s="1"/>
  <c r="G26" i="2" s="1"/>
  <c r="Y4" i="46"/>
  <c r="Y14" i="46"/>
  <c r="Y5" i="46"/>
  <c r="Y13" i="46"/>
  <c r="D22" i="42"/>
  <c r="Y20" i="46"/>
  <c r="A5" i="34"/>
  <c r="Y6" i="46"/>
  <c r="Y18" i="46"/>
  <c r="Y12" i="46"/>
  <c r="X12" i="46"/>
  <c r="Y9" i="46"/>
  <c r="Y17" i="46"/>
  <c r="D4" i="42"/>
  <c r="C4" i="42"/>
  <c r="E27" i="2" s="1"/>
  <c r="Y10" i="46"/>
  <c r="Y3" i="46"/>
  <c r="Y16" i="46"/>
  <c r="Y11" i="46"/>
  <c r="D30" i="42"/>
  <c r="C24" i="42"/>
  <c r="Z24" i="42" s="1"/>
  <c r="E7" i="2" s="1"/>
  <c r="G7" i="2" s="1"/>
  <c r="B24" i="42"/>
  <c r="D24" i="42"/>
  <c r="W13" i="46"/>
  <c r="X16" i="46"/>
  <c r="X17" i="46"/>
  <c r="X15" i="46"/>
  <c r="X9" i="46"/>
  <c r="X20" i="46"/>
  <c r="V10" i="46"/>
  <c r="V14" i="46"/>
  <c r="W9" i="46"/>
  <c r="W11" i="46"/>
  <c r="X19" i="46"/>
  <c r="X8" i="46"/>
  <c r="V11" i="46"/>
  <c r="X4" i="46"/>
  <c r="W8" i="46"/>
  <c r="W12" i="46"/>
  <c r="W16" i="46"/>
  <c r="W20" i="46"/>
  <c r="W4" i="46"/>
  <c r="W17" i="46"/>
  <c r="W7" i="46"/>
  <c r="W15" i="46"/>
  <c r="V20" i="46"/>
  <c r="X6" i="46"/>
  <c r="X10" i="46"/>
  <c r="W6" i="46"/>
  <c r="W10" i="46"/>
  <c r="W14" i="46"/>
  <c r="W18" i="46"/>
  <c r="E13" i="2"/>
  <c r="W5" i="46"/>
  <c r="X7" i="46"/>
  <c r="X13" i="46"/>
  <c r="W19" i="46"/>
  <c r="X3" i="46"/>
  <c r="X14" i="46"/>
  <c r="X18" i="46"/>
  <c r="W3" i="46"/>
  <c r="V6" i="46"/>
  <c r="Q7" i="46"/>
  <c r="U11" i="46"/>
  <c r="V16" i="46"/>
  <c r="V5" i="46"/>
  <c r="V7" i="46"/>
  <c r="V15" i="46"/>
  <c r="D18" i="42"/>
  <c r="O14" i="46"/>
  <c r="V3" i="46"/>
  <c r="V8" i="46"/>
  <c r="V12" i="46"/>
  <c r="R4" i="46"/>
  <c r="U6" i="46"/>
  <c r="V13" i="46"/>
  <c r="V19" i="46"/>
  <c r="P8" i="46"/>
  <c r="N11" i="46"/>
  <c r="V18" i="46"/>
  <c r="V4" i="46"/>
  <c r="V9" i="46"/>
  <c r="V17" i="46"/>
  <c r="L6" i="46"/>
  <c r="E12" i="2"/>
  <c r="Q15" i="46"/>
  <c r="B30" i="42"/>
  <c r="G3" i="46"/>
  <c r="F6" i="46"/>
  <c r="N10" i="46"/>
  <c r="I4" i="46"/>
  <c r="T18" i="46"/>
  <c r="E14" i="2"/>
  <c r="G14" i="2" s="1"/>
  <c r="C30" i="42"/>
  <c r="Z30" i="42" s="1"/>
  <c r="E10" i="2" s="1"/>
  <c r="G10" i="2" s="1"/>
  <c r="E8" i="2"/>
  <c r="G8" i="2" s="1"/>
  <c r="G4" i="46"/>
  <c r="P13" i="46"/>
  <c r="R10" i="46"/>
  <c r="N20" i="46"/>
  <c r="P7" i="46"/>
  <c r="AB5" i="42"/>
  <c r="R13" i="46"/>
  <c r="P16" i="46"/>
  <c r="O4" i="46"/>
  <c r="P7" i="1"/>
  <c r="N7" i="1" s="1"/>
  <c r="P19" i="1"/>
  <c r="N19" i="1" s="1"/>
  <c r="E13" i="46"/>
  <c r="K16" i="46"/>
  <c r="G16" i="46"/>
  <c r="C20" i="42"/>
  <c r="Z20" i="42" s="1"/>
  <c r="E15" i="2" s="1"/>
  <c r="P17" i="1"/>
  <c r="N17" i="1" s="1"/>
  <c r="D19" i="42"/>
  <c r="E9" i="2" s="1"/>
  <c r="B23" i="42"/>
  <c r="K12" i="46"/>
  <c r="T7" i="46"/>
  <c r="N16" i="46"/>
  <c r="P4" i="46"/>
  <c r="F16" i="46"/>
  <c r="T17" i="46"/>
  <c r="I8" i="46"/>
  <c r="M10" i="46"/>
  <c r="Q12" i="46"/>
  <c r="U14" i="46"/>
  <c r="I16" i="46"/>
  <c r="M18" i="46"/>
  <c r="Q20" i="46"/>
  <c r="P3" i="46"/>
  <c r="R5" i="46"/>
  <c r="C23" i="42"/>
  <c r="F15" i="46"/>
  <c r="D23" i="42"/>
  <c r="Z23" i="42" s="1"/>
  <c r="E5" i="2" s="1"/>
  <c r="P21" i="1"/>
  <c r="O21" i="1" s="1"/>
  <c r="L14" i="46"/>
  <c r="P18" i="1"/>
  <c r="N18" i="1" s="1"/>
  <c r="O8" i="1"/>
  <c r="U9" i="46"/>
  <c r="Q17" i="46"/>
  <c r="Q19" i="46"/>
  <c r="O7" i="46"/>
  <c r="T10" i="46"/>
  <c r="J17" i="46"/>
  <c r="N19" i="46"/>
  <c r="I11" i="46"/>
  <c r="H5" i="46"/>
  <c r="M13" i="46"/>
  <c r="K10" i="46"/>
  <c r="I13" i="46"/>
  <c r="H19" i="46"/>
  <c r="L19" i="46"/>
  <c r="O15" i="46"/>
  <c r="H12" i="46"/>
  <c r="E19" i="2"/>
  <c r="E17" i="46"/>
  <c r="F3" i="46"/>
  <c r="E9" i="46"/>
  <c r="I7" i="46"/>
  <c r="G18" i="46"/>
  <c r="E5" i="46"/>
  <c r="J10" i="46"/>
  <c r="M7" i="46"/>
  <c r="H13" i="46"/>
  <c r="J18" i="46"/>
  <c r="K4" i="46"/>
  <c r="J16" i="46"/>
  <c r="E6" i="46"/>
  <c r="G11" i="46"/>
  <c r="E14" i="46"/>
  <c r="G19" i="46"/>
  <c r="F7" i="46"/>
  <c r="H20" i="46"/>
  <c r="E2" i="2"/>
  <c r="G2" i="2" s="1"/>
  <c r="L7" i="46"/>
  <c r="L13" i="46"/>
  <c r="I3" i="46"/>
  <c r="K5" i="46"/>
  <c r="K13" i="46"/>
  <c r="M19" i="46"/>
  <c r="J9" i="46"/>
  <c r="A21" i="34"/>
  <c r="B18" i="42"/>
  <c r="A31" i="34"/>
  <c r="D12" i="42"/>
  <c r="M9" i="46"/>
  <c r="P5" i="46"/>
  <c r="N8" i="46"/>
  <c r="J14" i="46"/>
  <c r="P17" i="46"/>
  <c r="O3" i="46"/>
  <c r="K6" i="46"/>
  <c r="U7" i="46"/>
  <c r="I9" i="46"/>
  <c r="G12" i="46"/>
  <c r="Q13" i="46"/>
  <c r="E15" i="46"/>
  <c r="O16" i="46"/>
  <c r="F8" i="46"/>
  <c r="L11" i="46"/>
  <c r="R18" i="46"/>
  <c r="J3" i="46"/>
  <c r="N6" i="46"/>
  <c r="L9" i="46"/>
  <c r="J12" i="46"/>
  <c r="T13" i="46"/>
  <c r="H15" i="46"/>
  <c r="R16" i="46"/>
  <c r="F18" i="46"/>
  <c r="F20" i="46"/>
  <c r="M3" i="46"/>
  <c r="F4" i="46"/>
  <c r="O5" i="46"/>
  <c r="I6" i="46"/>
  <c r="M8" i="46"/>
  <c r="G9" i="46"/>
  <c r="Q10" i="46"/>
  <c r="K11" i="46"/>
  <c r="E12" i="46"/>
  <c r="U12" i="46"/>
  <c r="O13" i="46"/>
  <c r="I14" i="46"/>
  <c r="M16" i="46"/>
  <c r="G17" i="46"/>
  <c r="Q18" i="46"/>
  <c r="K19" i="46"/>
  <c r="E20" i="46"/>
  <c r="U20" i="46"/>
  <c r="U19" i="46"/>
  <c r="T3" i="46"/>
  <c r="M4" i="46"/>
  <c r="F5" i="46"/>
  <c r="P6" i="46"/>
  <c r="J7" i="46"/>
  <c r="T8" i="46"/>
  <c r="N9" i="46"/>
  <c r="H10" i="46"/>
  <c r="R11" i="46"/>
  <c r="L12" i="46"/>
  <c r="F13" i="46"/>
  <c r="P14" i="46"/>
  <c r="J15" i="46"/>
  <c r="T16" i="46"/>
  <c r="N17" i="46"/>
  <c r="H18" i="46"/>
  <c r="R19" i="46"/>
  <c r="L20" i="46"/>
  <c r="A52" i="34"/>
  <c r="B28" i="42"/>
  <c r="C5" i="42"/>
  <c r="B5" i="42"/>
  <c r="A6" i="34"/>
  <c r="G14" i="46"/>
  <c r="K8" i="46"/>
  <c r="T4" i="46"/>
  <c r="J6" i="46"/>
  <c r="M17" i="46"/>
  <c r="Q11" i="46"/>
  <c r="G6" i="46"/>
  <c r="N3" i="46"/>
  <c r="I15" i="46"/>
  <c r="P19" i="46"/>
  <c r="L4" i="46"/>
  <c r="F12" i="46"/>
  <c r="E24" i="2"/>
  <c r="G24" i="2" s="1"/>
  <c r="I5" i="46"/>
  <c r="G8" i="46"/>
  <c r="Q9" i="46"/>
  <c r="E11" i="46"/>
  <c r="O12" i="46"/>
  <c r="M15" i="46"/>
  <c r="K18" i="46"/>
  <c r="R20" i="46"/>
  <c r="H9" i="46"/>
  <c r="T11" i="46"/>
  <c r="R14" i="46"/>
  <c r="H17" i="46"/>
  <c r="R3" i="46"/>
  <c r="L5" i="46"/>
  <c r="J8" i="46"/>
  <c r="T9" i="46"/>
  <c r="H11" i="46"/>
  <c r="R12" i="46"/>
  <c r="F14" i="46"/>
  <c r="P15" i="46"/>
  <c r="N18" i="46"/>
  <c r="G20" i="46"/>
  <c r="Q3" i="46"/>
  <c r="J4" i="46"/>
  <c r="M6" i="46"/>
  <c r="G7" i="46"/>
  <c r="Q8" i="46"/>
  <c r="K9" i="46"/>
  <c r="E10" i="46"/>
  <c r="U10" i="46"/>
  <c r="O11" i="46"/>
  <c r="I12" i="46"/>
  <c r="M14" i="46"/>
  <c r="G15" i="46"/>
  <c r="Q16" i="46"/>
  <c r="K17" i="46"/>
  <c r="E18" i="46"/>
  <c r="U18" i="46"/>
  <c r="O19" i="46"/>
  <c r="I20" i="46"/>
  <c r="K20" i="46"/>
  <c r="H3" i="46"/>
  <c r="Q4" i="46"/>
  <c r="J5" i="46"/>
  <c r="T6" i="46"/>
  <c r="N7" i="46"/>
  <c r="H8" i="46"/>
  <c r="R9" i="46"/>
  <c r="L10" i="46"/>
  <c r="F11" i="46"/>
  <c r="P12" i="46"/>
  <c r="J13" i="46"/>
  <c r="T14" i="46"/>
  <c r="N15" i="46"/>
  <c r="H16" i="46"/>
  <c r="R17" i="46"/>
  <c r="L18" i="46"/>
  <c r="F19" i="46"/>
  <c r="P20" i="46"/>
  <c r="A13" i="34"/>
  <c r="B8" i="42"/>
  <c r="C10" i="42"/>
  <c r="Z10" i="42" s="1"/>
  <c r="A29" i="34"/>
  <c r="B16" i="42"/>
  <c r="A37" i="34"/>
  <c r="B20" i="42"/>
  <c r="D8" i="42"/>
  <c r="O18" i="46"/>
  <c r="K3" i="46"/>
  <c r="O6" i="46"/>
  <c r="G10" i="46"/>
  <c r="M5" i="46"/>
  <c r="Y5" i="17"/>
  <c r="Y6" i="17" s="1"/>
  <c r="Y7" i="17" s="1"/>
  <c r="Y23" i="17" s="1"/>
  <c r="Y24" i="17" s="1"/>
  <c r="J20" i="46"/>
  <c r="U13" i="46"/>
  <c r="U5" i="46"/>
  <c r="U17" i="46"/>
  <c r="O10" i="46"/>
  <c r="P9" i="46"/>
  <c r="T15" i="46"/>
  <c r="H4" i="46"/>
  <c r="Q5" i="46"/>
  <c r="E7" i="46"/>
  <c r="O8" i="46"/>
  <c r="M11" i="46"/>
  <c r="K14" i="46"/>
  <c r="U15" i="46"/>
  <c r="I17" i="46"/>
  <c r="R6" i="46"/>
  <c r="N12" i="46"/>
  <c r="L15" i="46"/>
  <c r="T19" i="46"/>
  <c r="T5" i="46"/>
  <c r="H7" i="46"/>
  <c r="R8" i="46"/>
  <c r="F10" i="46"/>
  <c r="P11" i="46"/>
  <c r="N14" i="46"/>
  <c r="L17" i="46"/>
  <c r="I19" i="46"/>
  <c r="O20" i="46"/>
  <c r="E3" i="46"/>
  <c r="U3" i="46"/>
  <c r="N4" i="46"/>
  <c r="G5" i="46"/>
  <c r="Q6" i="46"/>
  <c r="K7" i="46"/>
  <c r="E8" i="46"/>
  <c r="U8" i="46"/>
  <c r="O9" i="46"/>
  <c r="I10" i="46"/>
  <c r="M12" i="46"/>
  <c r="G13" i="46"/>
  <c r="Q14" i="46"/>
  <c r="K15" i="46"/>
  <c r="E16" i="46"/>
  <c r="U16" i="46"/>
  <c r="O17" i="46"/>
  <c r="I18" i="46"/>
  <c r="M20" i="46"/>
  <c r="E19" i="46"/>
  <c r="L3" i="46"/>
  <c r="E4" i="46"/>
  <c r="U4" i="46"/>
  <c r="N5" i="46"/>
  <c r="H6" i="46"/>
  <c r="R7" i="46"/>
  <c r="L8" i="46"/>
  <c r="F9" i="46"/>
  <c r="P10" i="46"/>
  <c r="J11" i="46"/>
  <c r="T12" i="46"/>
  <c r="N13" i="46"/>
  <c r="H14" i="46"/>
  <c r="R15" i="46"/>
  <c r="L16" i="46"/>
  <c r="F17" i="46"/>
  <c r="P18" i="46"/>
  <c r="J19" i="46"/>
  <c r="T20" i="46"/>
  <c r="C12" i="42"/>
  <c r="Z12" i="42" s="1"/>
  <c r="E18" i="2" s="1"/>
  <c r="G18" i="2" s="1"/>
  <c r="D28" i="42"/>
  <c r="B19" i="42"/>
  <c r="A36" i="34"/>
  <c r="D10" i="42"/>
  <c r="D16" i="42"/>
  <c r="AC3" i="47"/>
  <c r="C3" i="47" s="1"/>
  <c r="D3" i="47" s="1"/>
  <c r="N6" i="1"/>
  <c r="P20" i="1"/>
  <c r="P22" i="1"/>
  <c r="P9" i="1"/>
  <c r="P11" i="1"/>
  <c r="N10" i="1"/>
  <c r="O10" i="1"/>
  <c r="G15" i="2" l="1"/>
  <c r="AC3" i="46"/>
  <c r="C3" i="46" s="1"/>
  <c r="G5" i="2"/>
  <c r="G13" i="2"/>
  <c r="G27" i="2"/>
  <c r="G19" i="2"/>
  <c r="G9" i="2"/>
  <c r="G12" i="2"/>
  <c r="O18" i="1"/>
  <c r="T50" i="34"/>
  <c r="E22" i="2"/>
  <c r="G22" i="2" s="1"/>
  <c r="E21" i="2"/>
  <c r="G21" i="2" s="1"/>
  <c r="E23" i="2"/>
  <c r="G23" i="2" s="1"/>
  <c r="J34" i="34"/>
  <c r="E11" i="2"/>
  <c r="G11" i="2" s="1"/>
  <c r="E3" i="2"/>
  <c r="G3" i="2" s="1"/>
  <c r="T26" i="34"/>
  <c r="J26" i="34"/>
  <c r="E4" i="2"/>
  <c r="G4" i="2" s="1"/>
  <c r="E20" i="2"/>
  <c r="G20" i="2" s="1"/>
  <c r="J18" i="34"/>
  <c r="T10" i="34"/>
  <c r="J50" i="17"/>
  <c r="T50" i="17"/>
  <c r="T18" i="17"/>
  <c r="J18" i="17"/>
  <c r="V10" i="17"/>
  <c r="J26" i="17"/>
  <c r="Z32" i="15"/>
  <c r="Z33" i="15" s="1"/>
  <c r="AB6" i="15" s="1"/>
  <c r="AB7" i="15" s="1"/>
  <c r="T34" i="17"/>
  <c r="V34" i="17" s="1"/>
  <c r="Z2" i="15"/>
  <c r="O7" i="1"/>
  <c r="T26" i="17" s="1"/>
  <c r="E28" i="2"/>
  <c r="G28" i="2" s="1"/>
  <c r="O19" i="1"/>
  <c r="T34" i="34" s="1"/>
  <c r="N16" i="1"/>
  <c r="J10" i="34" s="1"/>
  <c r="N21" i="1"/>
  <c r="J50" i="34" s="1"/>
  <c r="AC4" i="46"/>
  <c r="C4" i="46" s="1"/>
  <c r="AC16" i="46"/>
  <c r="C16" i="46" s="1"/>
  <c r="Y17" i="17"/>
  <c r="Y18" i="17" s="1"/>
  <c r="O17" i="1"/>
  <c r="T18" i="34" s="1"/>
  <c r="AC10" i="46"/>
  <c r="C10" i="46" s="1"/>
  <c r="AC9" i="46"/>
  <c r="C9" i="46" s="1"/>
  <c r="D9" i="46" s="1"/>
  <c r="AC18" i="46"/>
  <c r="C18" i="46" s="1"/>
  <c r="D18" i="46" s="1"/>
  <c r="AC8" i="46"/>
  <c r="C8" i="46" s="1"/>
  <c r="D8" i="46" s="1"/>
  <c r="Y5" i="34"/>
  <c r="Y6" i="34" s="1"/>
  <c r="Y7" i="34" s="1"/>
  <c r="Y23" i="34" s="1"/>
  <c r="Y24" i="34" s="1"/>
  <c r="AC19" i="46"/>
  <c r="C19" i="46" s="1"/>
  <c r="D19" i="46" s="1"/>
  <c r="D5" i="46"/>
  <c r="AC5" i="46"/>
  <c r="C5" i="46" s="1"/>
  <c r="AC17" i="46"/>
  <c r="C17" i="46" s="1"/>
  <c r="D17" i="46" s="1"/>
  <c r="Z31" i="42"/>
  <c r="Z32" i="42" s="1"/>
  <c r="AB6" i="42" s="1"/>
  <c r="AB7" i="42" s="1"/>
  <c r="D3" i="46"/>
  <c r="AC7" i="46"/>
  <c r="C7" i="46" s="1"/>
  <c r="D7" i="46" s="1"/>
  <c r="AC15" i="46"/>
  <c r="C15" i="46" s="1"/>
  <c r="D15" i="46" s="1"/>
  <c r="AC11" i="46"/>
  <c r="C11" i="46" s="1"/>
  <c r="D11" i="46" s="1"/>
  <c r="Z2" i="42"/>
  <c r="AC14" i="46"/>
  <c r="C14" i="46" s="1"/>
  <c r="D14" i="46" s="1"/>
  <c r="D4" i="46"/>
  <c r="D16" i="46"/>
  <c r="AC13" i="46"/>
  <c r="C13" i="46" s="1"/>
  <c r="D13" i="46" s="1"/>
  <c r="D10" i="46"/>
  <c r="AC6" i="46"/>
  <c r="C6" i="46" s="1"/>
  <c r="D6" i="46" s="1"/>
  <c r="AC20" i="46"/>
  <c r="C20" i="46" s="1"/>
  <c r="D20" i="46" s="1"/>
  <c r="AC12" i="46"/>
  <c r="C12" i="46" s="1"/>
  <c r="D12" i="46" s="1"/>
  <c r="D21" i="47"/>
  <c r="AB5" i="47" s="1"/>
  <c r="AB6" i="47" s="1"/>
  <c r="O20" i="1"/>
  <c r="T42" i="34" s="1"/>
  <c r="N20" i="1"/>
  <c r="J42" i="34" s="1"/>
  <c r="O11" i="1"/>
  <c r="T58" i="17" s="1"/>
  <c r="N11" i="1"/>
  <c r="J58" i="17" s="1"/>
  <c r="O9" i="1"/>
  <c r="T42" i="17" s="1"/>
  <c r="N9" i="1"/>
  <c r="J42" i="17" s="1"/>
  <c r="N22" i="1"/>
  <c r="J57" i="34" s="1"/>
  <c r="O22" i="1"/>
  <c r="T57" i="34" s="1"/>
  <c r="V50" i="34" l="1"/>
  <c r="V34" i="34"/>
  <c r="V26" i="34"/>
  <c r="V18" i="34"/>
  <c r="V10" i="34"/>
  <c r="V50" i="17"/>
  <c r="V18" i="17"/>
  <c r="V26" i="17"/>
  <c r="Y17" i="34"/>
  <c r="Y18" i="34" s="1"/>
  <c r="Y11" i="34"/>
  <c r="Y12" i="34" s="1"/>
  <c r="T59" i="34"/>
  <c r="Y14" i="34" s="1"/>
  <c r="AA5" i="17"/>
  <c r="AB5" i="17" s="1"/>
  <c r="V42" i="34"/>
  <c r="AA6" i="34"/>
  <c r="AB6" i="34" s="1"/>
  <c r="D21" i="46"/>
  <c r="AB5" i="46" s="1"/>
  <c r="AB6" i="46" s="1"/>
  <c r="V58" i="17"/>
  <c r="T59" i="17"/>
  <c r="Y14" i="17" s="1"/>
  <c r="AA6" i="17"/>
  <c r="V57" i="34"/>
  <c r="AA5" i="34"/>
  <c r="V42" i="17"/>
  <c r="J59" i="17"/>
  <c r="Y8" i="17" s="1"/>
  <c r="J59" i="34"/>
  <c r="Y8" i="34" s="1"/>
  <c r="J60" i="17" l="1"/>
  <c r="Y11" i="17" s="1"/>
  <c r="Y12" i="17" s="1"/>
  <c r="T60" i="34"/>
  <c r="V59" i="34"/>
  <c r="Y20" i="34" s="1"/>
  <c r="AA7" i="34"/>
  <c r="AA7" i="17"/>
  <c r="V59" i="17"/>
  <c r="Y20" i="17" s="1"/>
  <c r="AB5" i="34"/>
  <c r="J60" i="34"/>
  <c r="AB6" i="17"/>
  <c r="T60" i="17"/>
  <c r="AB7" i="34" l="1"/>
  <c r="V60" i="34"/>
  <c r="V60" i="17"/>
  <c r="AB7" i="17"/>
</calcChain>
</file>

<file path=xl/sharedStrings.xml><?xml version="1.0" encoding="utf-8"?>
<sst xmlns="http://schemas.openxmlformats.org/spreadsheetml/2006/main" count="549" uniqueCount="126">
  <si>
    <t>Derek</t>
  </si>
  <si>
    <t>HCP</t>
  </si>
  <si>
    <t>CHC</t>
  </si>
  <si>
    <t>CHC</t>
  </si>
  <si>
    <t>HCP</t>
  </si>
  <si>
    <t>CHC</t>
  </si>
  <si>
    <t>HCP</t>
  </si>
  <si>
    <t>CHC</t>
  </si>
  <si>
    <t>F</t>
  </si>
  <si>
    <t>B</t>
  </si>
  <si>
    <t>O</t>
  </si>
  <si>
    <t>Steve</t>
  </si>
  <si>
    <t>Bill</t>
  </si>
  <si>
    <t>Herb</t>
  </si>
  <si>
    <t>Mike F</t>
  </si>
  <si>
    <t>Rudy</t>
  </si>
  <si>
    <t>Ron</t>
  </si>
  <si>
    <t>Bob</t>
  </si>
  <si>
    <t>Larry</t>
  </si>
  <si>
    <t>Player</t>
  </si>
  <si>
    <t>Total</t>
  </si>
  <si>
    <t>Final Ranking</t>
  </si>
  <si>
    <t>CHP</t>
  </si>
  <si>
    <t>Out</t>
  </si>
  <si>
    <t>In</t>
  </si>
  <si>
    <t>Gross</t>
  </si>
  <si>
    <t>Net</t>
  </si>
  <si>
    <t>Nbr of players</t>
  </si>
  <si>
    <t># low net winners</t>
  </si>
  <si>
    <t>Input</t>
  </si>
  <si>
    <t>payout</t>
  </si>
  <si>
    <t>F/B/O</t>
  </si>
  <si>
    <t># winners front</t>
  </si>
  <si>
    <t>Front</t>
  </si>
  <si>
    <t>Back</t>
  </si>
  <si>
    <t># of players</t>
  </si>
  <si>
    <t>Group payout</t>
  </si>
  <si>
    <t>Player payout</t>
  </si>
  <si>
    <t># winners back</t>
  </si>
  <si>
    <t># winners overall</t>
  </si>
  <si>
    <t>Hole</t>
  </si>
  <si>
    <t>Nbr of cuts</t>
  </si>
  <si>
    <t>$ Value of cut</t>
  </si>
  <si>
    <t>Hole HCP</t>
  </si>
  <si>
    <t>Lowest Score</t>
  </si>
  <si>
    <t>Wins front with</t>
  </si>
  <si>
    <t>Wins back with</t>
  </si>
  <si>
    <t>Wins overall with</t>
  </si>
  <si>
    <t>Blaine</t>
  </si>
  <si>
    <t>Senior Tees</t>
  </si>
  <si>
    <t xml:space="preserve"> </t>
  </si>
  <si>
    <t>Birdie</t>
  </si>
  <si>
    <t>Low  Gross</t>
  </si>
  <si>
    <t>Low Net</t>
  </si>
  <si>
    <t>Nbr of Lowest</t>
  </si>
  <si>
    <t>Low Net Winners</t>
  </si>
  <si>
    <t>Group 1</t>
  </si>
  <si>
    <t>Group 2</t>
  </si>
  <si>
    <t>Group 3</t>
  </si>
  <si>
    <t>Group 4</t>
  </si>
  <si>
    <t>Group 5</t>
  </si>
  <si>
    <t>Overall</t>
  </si>
  <si>
    <t>Low net</t>
  </si>
  <si>
    <t>Front Pin</t>
  </si>
  <si>
    <t>Back Pin</t>
  </si>
  <si>
    <t>Champion</t>
  </si>
  <si>
    <t>2nd Place</t>
  </si>
  <si>
    <t>Tournament</t>
  </si>
  <si>
    <t>Cuts</t>
  </si>
  <si>
    <t>Total Winnings</t>
  </si>
  <si>
    <t xml:space="preserve">Front wins with </t>
  </si>
  <si>
    <t>Back wins with</t>
  </si>
  <si>
    <t>Wins overall</t>
  </si>
  <si>
    <t>Golfer</t>
  </si>
  <si>
    <t>SCHC</t>
  </si>
  <si>
    <t>T5</t>
  </si>
  <si>
    <t>T10</t>
  </si>
  <si>
    <t>Tom F</t>
  </si>
  <si>
    <t>Kevin</t>
  </si>
  <si>
    <t>Mike W</t>
  </si>
  <si>
    <t>Tim K</t>
  </si>
  <si>
    <t>Group 6</t>
  </si>
  <si>
    <t>Doug Ha</t>
  </si>
  <si>
    <t>Doug Ho</t>
  </si>
  <si>
    <t>Stableford F/B/O (Grouped based on random pick)</t>
  </si>
  <si>
    <t>Stableford F/B/O (Grouped based on 1st to last standings)</t>
  </si>
  <si>
    <t>Alex</t>
  </si>
  <si>
    <t>SCHP</t>
  </si>
  <si>
    <t>Morning Ranking</t>
  </si>
  <si>
    <t>Morning</t>
  </si>
  <si>
    <t>Afternoon</t>
  </si>
  <si>
    <t>Afternoon Ranking</t>
  </si>
  <si>
    <t>Cahoon</t>
  </si>
  <si>
    <t>Cahoon AM</t>
  </si>
  <si>
    <t>Ed</t>
  </si>
  <si>
    <t>Roger</t>
  </si>
  <si>
    <t>Roman</t>
  </si>
  <si>
    <t>Doug Sm</t>
  </si>
  <si>
    <t>Palmer</t>
  </si>
  <si>
    <t>Mike G</t>
  </si>
  <si>
    <t>Jorge</t>
  </si>
  <si>
    <t>Tom C</t>
  </si>
  <si>
    <t>Guy</t>
  </si>
  <si>
    <t>Rob</t>
  </si>
  <si>
    <t>John</t>
  </si>
  <si>
    <t>Group 7</t>
  </si>
  <si>
    <t>1 October HCPs</t>
  </si>
  <si>
    <t xml:space="preserve">Groups </t>
  </si>
  <si>
    <t>AM</t>
  </si>
  <si>
    <t>PM</t>
  </si>
  <si>
    <t>Joe</t>
  </si>
  <si>
    <t>Afternoon - 1330</t>
  </si>
  <si>
    <t>Morning - 0730</t>
  </si>
  <si>
    <t>2017 Eos Tournament</t>
  </si>
  <si>
    <t>Chris</t>
  </si>
  <si>
    <t>T2</t>
  </si>
  <si>
    <t>T4</t>
  </si>
  <si>
    <t>T7</t>
  </si>
  <si>
    <t>T9</t>
  </si>
  <si>
    <t>T13</t>
  </si>
  <si>
    <t>T19</t>
  </si>
  <si>
    <t>T11</t>
  </si>
  <si>
    <t>T15</t>
  </si>
  <si>
    <t>T17</t>
  </si>
  <si>
    <t>T21</t>
  </si>
  <si>
    <t>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</si>
</sst>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[$$-409]* #,##0.00_);_([$$-409]* \(#,##0.00\);_([$$-409]* &quot;-&quot;??_);_(@_)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5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1"/>
      <color indexed="56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5"/>
      <color indexed="56"/>
      <name val="Calibri"/>
      <family val="2"/>
      <charset val="134"/>
    </font>
    <font>
      <sz val="11"/>
      <color indexed="5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8"/>
      <name val="Calibri"/>
      <family val="2"/>
      <charset val="134"/>
    </font>
    <font>
      <i/>
      <sz val="11"/>
      <color indexed="23"/>
      <name val="Calibri"/>
      <family val="2"/>
      <charset val="134"/>
    </font>
    <font>
      <sz val="11"/>
      <color indexed="20"/>
      <name val="Calibri"/>
      <family val="2"/>
      <charset val="134"/>
    </font>
    <font>
      <sz val="11"/>
      <color indexed="17"/>
      <name val="Calibri"/>
      <family val="2"/>
      <charset val="134"/>
    </font>
    <font>
      <sz val="11"/>
      <color indexed="62"/>
      <name val="Calibri"/>
      <family val="2"/>
      <charset val="134"/>
    </font>
    <font>
      <b/>
      <sz val="18"/>
      <color indexed="56"/>
      <name val="Cambria"/>
      <family val="1"/>
      <charset val="134"/>
    </font>
    <font>
      <b/>
      <sz val="11"/>
      <color indexed="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10"/>
      <name val="Calibri"/>
      <family val="2"/>
      <charset val="134"/>
    </font>
    <font>
      <sz val="10"/>
      <name val="Arial"/>
    </font>
  </fonts>
  <fills count="6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rgb="FFEAF1DD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FFF00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3" tint="0.79998168889431442"/>
        <bgColor rgb="FFC6D9F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C6D9F0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4">
    <xf numFmtId="0" fontId="0" fillId="0" borderId="0"/>
    <xf numFmtId="0" fontId="10" fillId="0" borderId="1"/>
    <xf numFmtId="0" fontId="10" fillId="0" borderId="1"/>
    <xf numFmtId="0" fontId="15" fillId="19" borderId="1" applyNumberFormat="0" applyBorder="0" applyAlignment="0" applyProtection="0"/>
    <xf numFmtId="0" fontId="15" fillId="20" borderId="1" applyNumberFormat="0" applyBorder="0" applyAlignment="0" applyProtection="0"/>
    <xf numFmtId="0" fontId="18" fillId="21" borderId="23" applyNumberFormat="0" applyAlignment="0" applyProtection="0"/>
    <xf numFmtId="0" fontId="15" fillId="22" borderId="1" applyNumberFormat="0" applyBorder="0" applyAlignment="0" applyProtection="0"/>
    <xf numFmtId="0" fontId="15" fillId="23" borderId="1" applyNumberFormat="0" applyBorder="0" applyAlignment="0" applyProtection="0"/>
    <xf numFmtId="0" fontId="15" fillId="24" borderId="1" applyNumberFormat="0" applyBorder="0" applyAlignment="0" applyProtection="0"/>
    <xf numFmtId="0" fontId="10" fillId="0" borderId="1"/>
    <xf numFmtId="0" fontId="13" fillId="25" borderId="1" applyNumberFormat="0" applyBorder="0" applyAlignment="0" applyProtection="0"/>
    <xf numFmtId="0" fontId="15" fillId="26" borderId="1" applyNumberFormat="0" applyBorder="0" applyAlignment="0" applyProtection="0"/>
    <xf numFmtId="0" fontId="15" fillId="0" borderId="1"/>
    <xf numFmtId="0" fontId="13" fillId="27" borderId="1" applyNumberFormat="0" applyBorder="0" applyAlignment="0" applyProtection="0"/>
    <xf numFmtId="0" fontId="15" fillId="28" borderId="1" applyNumberFormat="0" applyBorder="0" applyAlignment="0" applyProtection="0"/>
    <xf numFmtId="0" fontId="21" fillId="0" borderId="1" applyNumberFormat="0" applyFill="0" applyBorder="0" applyAlignment="0" applyProtection="0"/>
    <xf numFmtId="0" fontId="15" fillId="27" borderId="1" applyNumberFormat="0" applyBorder="0" applyAlignment="0" applyProtection="0"/>
    <xf numFmtId="0" fontId="22" fillId="0" borderId="1" applyNumberFormat="0" applyFill="0" applyBorder="0" applyAlignment="0" applyProtection="0"/>
    <xf numFmtId="0" fontId="15" fillId="29" borderId="1" applyNumberFormat="0" applyBorder="0" applyAlignment="0" applyProtection="0"/>
    <xf numFmtId="0" fontId="15" fillId="24" borderId="1" applyNumberFormat="0" applyBorder="0" applyAlignment="0" applyProtection="0"/>
    <xf numFmtId="0" fontId="15" fillId="20" borderId="1" applyNumberFormat="0" applyBorder="0" applyAlignment="0" applyProtection="0"/>
    <xf numFmtId="0" fontId="15" fillId="30" borderId="1" applyNumberFormat="0" applyBorder="0" applyAlignment="0" applyProtection="0"/>
    <xf numFmtId="0" fontId="24" fillId="21" borderId="24" applyNumberFormat="0" applyAlignment="0" applyProtection="0"/>
    <xf numFmtId="0" fontId="14" fillId="19" borderId="1" applyNumberFormat="0" applyBorder="0" applyAlignment="0" applyProtection="0"/>
    <xf numFmtId="0" fontId="13" fillId="29" borderId="1" applyNumberFormat="0" applyBorder="0" applyAlignment="0" applyProtection="0"/>
    <xf numFmtId="0" fontId="13" fillId="31" borderId="1" applyNumberFormat="0" applyBorder="0" applyAlignment="0" applyProtection="0"/>
    <xf numFmtId="0" fontId="13" fillId="32" borderId="1" applyNumberFormat="0" applyBorder="0" applyAlignment="0" applyProtection="0"/>
    <xf numFmtId="0" fontId="13" fillId="33" borderId="1" applyNumberFormat="0" applyBorder="0" applyAlignment="0" applyProtection="0"/>
    <xf numFmtId="0" fontId="13" fillId="34" borderId="1" applyNumberFormat="0" applyBorder="0" applyAlignment="0" applyProtection="0"/>
    <xf numFmtId="0" fontId="13" fillId="35" borderId="1" applyNumberFormat="0" applyBorder="0" applyAlignment="0" applyProtection="0"/>
    <xf numFmtId="0" fontId="13" fillId="36" borderId="1" applyNumberFormat="0" applyBorder="0" applyAlignment="0" applyProtection="0"/>
    <xf numFmtId="0" fontId="13" fillId="31" borderId="1" applyNumberFormat="0" applyBorder="0" applyAlignment="0" applyProtection="0"/>
    <xf numFmtId="0" fontId="13" fillId="32" borderId="1" applyNumberFormat="0" applyBorder="0" applyAlignment="0" applyProtection="0"/>
    <xf numFmtId="0" fontId="13" fillId="37" borderId="1" applyNumberFormat="0" applyBorder="0" applyAlignment="0" applyProtection="0"/>
    <xf numFmtId="0" fontId="12" fillId="23" borderId="1" applyNumberFormat="0" applyBorder="0" applyAlignment="0" applyProtection="0"/>
    <xf numFmtId="0" fontId="10" fillId="38" borderId="25" applyNumberFormat="0" applyAlignment="0" applyProtection="0"/>
    <xf numFmtId="0" fontId="27" fillId="0" borderId="26" applyNumberFormat="0" applyFill="0" applyAlignment="0" applyProtection="0"/>
    <xf numFmtId="0" fontId="26" fillId="39" borderId="27" applyNumberFormat="0" applyAlignment="0" applyProtection="0"/>
    <xf numFmtId="0" fontId="11" fillId="0" borderId="1" applyNumberFormat="0" applyFill="0" applyBorder="0" applyAlignment="0" applyProtection="0"/>
    <xf numFmtId="0" fontId="25" fillId="0" borderId="28" applyNumberFormat="0" applyFill="0" applyAlignment="0" applyProtection="0"/>
    <xf numFmtId="0" fontId="23" fillId="0" borderId="29" applyNumberFormat="0" applyFill="0" applyAlignment="0" applyProtection="0"/>
    <xf numFmtId="0" fontId="23" fillId="0" borderId="1" applyNumberFormat="0" applyFill="0" applyBorder="0" applyAlignment="0" applyProtection="0"/>
    <xf numFmtId="0" fontId="20" fillId="28" borderId="23" applyNumberFormat="0" applyAlignment="0" applyProtection="0"/>
    <xf numFmtId="0" fontId="17" fillId="0" borderId="30" applyNumberFormat="0" applyFill="0" applyAlignment="0" applyProtection="0"/>
    <xf numFmtId="0" fontId="19" fillId="40" borderId="1" applyNumberFormat="0" applyBorder="0" applyAlignment="0" applyProtection="0"/>
    <xf numFmtId="0" fontId="10" fillId="0" borderId="1"/>
    <xf numFmtId="0" fontId="16" fillId="0" borderId="31" applyNumberFormat="0" applyFill="0" applyAlignment="0" applyProtection="0"/>
    <xf numFmtId="0" fontId="10" fillId="38" borderId="25" applyNumberFormat="0" applyFont="0" applyAlignment="0" applyProtection="0"/>
    <xf numFmtId="0" fontId="13" fillId="43" borderId="1" applyNumberFormat="0" applyBorder="0" applyAlignment="0" applyProtection="0"/>
    <xf numFmtId="0" fontId="13" fillId="43" borderId="1" applyNumberFormat="0" applyBorder="0" applyAlignment="0" applyProtection="0"/>
    <xf numFmtId="44" fontId="28" fillId="0" borderId="0" applyFont="0" applyFill="0" applyBorder="0" applyAlignment="0" applyProtection="0"/>
    <xf numFmtId="0" fontId="4" fillId="0" borderId="1"/>
    <xf numFmtId="0" fontId="10" fillId="0" borderId="1"/>
    <xf numFmtId="0" fontId="13" fillId="43" borderId="1" applyNumberFormat="0" applyBorder="0" applyAlignment="0" applyProtection="0"/>
    <xf numFmtId="0" fontId="13" fillId="43" borderId="1" applyNumberFormat="0" applyBorder="0" applyAlignment="0" applyProtection="0"/>
    <xf numFmtId="0" fontId="10" fillId="38" borderId="25" applyNumberFormat="0" applyFont="0" applyAlignment="0" applyProtection="0"/>
    <xf numFmtId="0" fontId="3" fillId="0" borderId="1"/>
    <xf numFmtId="0" fontId="10" fillId="0" borderId="1"/>
    <xf numFmtId="0" fontId="2" fillId="0" borderId="1"/>
    <xf numFmtId="0" fontId="34" fillId="0" borderId="1" applyNumberFormat="0" applyFill="0" applyBorder="0" applyAlignment="0" applyProtection="0">
      <alignment vertical="top"/>
      <protection locked="0"/>
    </xf>
    <xf numFmtId="0" fontId="35" fillId="0" borderId="1">
      <alignment vertical="center"/>
    </xf>
    <xf numFmtId="0" fontId="36" fillId="0" borderId="1">
      <alignment vertical="center"/>
    </xf>
    <xf numFmtId="0" fontId="40" fillId="0" borderId="30" applyNumberFormat="0" applyFill="0" applyAlignment="0" applyProtection="0">
      <alignment vertical="center"/>
    </xf>
    <xf numFmtId="0" fontId="50" fillId="39" borderId="27" applyNumberFormat="0" applyAlignment="0" applyProtection="0">
      <alignment vertical="center"/>
    </xf>
    <xf numFmtId="0" fontId="52" fillId="0" borderId="1" applyNumberFormat="0" applyFill="0" applyBorder="0" applyAlignment="0" applyProtection="0">
      <alignment vertical="center"/>
    </xf>
    <xf numFmtId="0" fontId="35" fillId="0" borderId="1">
      <alignment vertical="center"/>
    </xf>
    <xf numFmtId="0" fontId="49" fillId="0" borderId="1" applyNumberFormat="0" applyFill="0" applyBorder="0" applyAlignment="0" applyProtection="0">
      <alignment vertical="center"/>
    </xf>
    <xf numFmtId="0" fontId="36" fillId="27" borderId="1" applyNumberFormat="0" applyBorder="0" applyAlignment="0" applyProtection="0">
      <alignment vertical="center"/>
    </xf>
    <xf numFmtId="0" fontId="48" fillId="28" borderId="64" applyNumberFormat="0" applyAlignment="0" applyProtection="0">
      <alignment vertical="center"/>
    </xf>
    <xf numFmtId="0" fontId="37" fillId="0" borderId="1" applyNumberFormat="0" applyFill="0" applyBorder="0" applyAlignment="0" applyProtection="0">
      <alignment vertical="center"/>
    </xf>
    <xf numFmtId="0" fontId="36" fillId="20" borderId="1" applyNumberFormat="0" applyBorder="0" applyAlignment="0" applyProtection="0">
      <alignment vertical="center"/>
    </xf>
    <xf numFmtId="0" fontId="46" fillId="23" borderId="1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5" fillId="0" borderId="1">
      <alignment vertical="center"/>
    </xf>
    <xf numFmtId="0" fontId="38" fillId="0" borderId="26" applyNumberFormat="0" applyFill="0" applyAlignment="0" applyProtection="0">
      <alignment vertical="center"/>
    </xf>
    <xf numFmtId="0" fontId="41" fillId="32" borderId="1" applyNumberFormat="0" applyBorder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1" fillId="36" borderId="1" applyNumberFormat="0" applyBorder="0" applyAlignment="0" applyProtection="0">
      <alignment vertical="center"/>
    </xf>
    <xf numFmtId="0" fontId="41" fillId="35" borderId="1" applyNumberFormat="0" applyBorder="0" applyAlignment="0" applyProtection="0">
      <alignment vertical="center"/>
    </xf>
    <xf numFmtId="0" fontId="41" fillId="34" borderId="1" applyNumberFormat="0" applyBorder="0" applyAlignment="0" applyProtection="0">
      <alignment vertical="center"/>
    </xf>
    <xf numFmtId="0" fontId="41" fillId="33" borderId="1" applyNumberFormat="0" applyBorder="0" applyAlignment="0" applyProtection="0">
      <alignment vertical="center"/>
    </xf>
    <xf numFmtId="0" fontId="41" fillId="31" borderId="1" applyNumberFormat="0" applyBorder="0" applyAlignment="0" applyProtection="0">
      <alignment vertical="center"/>
    </xf>
    <xf numFmtId="0" fontId="36" fillId="20" borderId="1" applyNumberFormat="0" applyBorder="0" applyAlignment="0" applyProtection="0">
      <alignment vertical="center"/>
    </xf>
    <xf numFmtId="0" fontId="36" fillId="24" borderId="1" applyNumberFormat="0" applyBorder="0" applyAlignment="0" applyProtection="0">
      <alignment vertical="center"/>
    </xf>
    <xf numFmtId="0" fontId="44" fillId="0" borderId="66" applyNumberFormat="0" applyFill="0" applyAlignment="0" applyProtection="0">
      <alignment vertical="center"/>
    </xf>
    <xf numFmtId="0" fontId="43" fillId="21" borderId="65" applyNumberFormat="0" applyAlignment="0" applyProtection="0">
      <alignment vertical="center"/>
    </xf>
    <xf numFmtId="0" fontId="51" fillId="40" borderId="1" applyNumberFormat="0" applyBorder="0" applyAlignment="0" applyProtection="0">
      <alignment vertical="center"/>
    </xf>
    <xf numFmtId="0" fontId="36" fillId="29" borderId="1" applyNumberFormat="0" applyBorder="0" applyAlignment="0" applyProtection="0">
      <alignment vertical="center"/>
    </xf>
    <xf numFmtId="0" fontId="36" fillId="24" borderId="1" applyNumberFormat="0" applyBorder="0" applyAlignment="0" applyProtection="0">
      <alignment vertical="center"/>
    </xf>
    <xf numFmtId="0" fontId="35" fillId="38" borderId="63" applyNumberFormat="0" applyAlignment="0" applyProtection="0">
      <alignment vertical="center"/>
    </xf>
    <xf numFmtId="0" fontId="41" fillId="29" borderId="1" applyNumberFormat="0" applyBorder="0" applyAlignment="0" applyProtection="0">
      <alignment vertical="center"/>
    </xf>
    <xf numFmtId="0" fontId="36" fillId="28" borderId="1" applyNumberFormat="0" applyBorder="0" applyAlignment="0" applyProtection="0">
      <alignment vertical="center"/>
    </xf>
    <xf numFmtId="0" fontId="42" fillId="21" borderId="64" applyNumberFormat="0" applyAlignment="0" applyProtection="0">
      <alignment vertical="center"/>
    </xf>
    <xf numFmtId="0" fontId="41" fillId="27" borderId="1" applyNumberFormat="0" applyBorder="0" applyAlignment="0" applyProtection="0">
      <alignment vertical="center"/>
    </xf>
    <xf numFmtId="0" fontId="47" fillId="19" borderId="1" applyNumberFormat="0" applyBorder="0" applyAlignment="0" applyProtection="0">
      <alignment vertical="center"/>
    </xf>
    <xf numFmtId="0" fontId="36" fillId="19" borderId="1" applyNumberFormat="0" applyBorder="0" applyAlignment="0" applyProtection="0">
      <alignment vertical="center"/>
    </xf>
    <xf numFmtId="0" fontId="36" fillId="23" borderId="1" applyNumberFormat="0" applyBorder="0" applyAlignment="0" applyProtection="0">
      <alignment vertical="center"/>
    </xf>
    <xf numFmtId="0" fontId="41" fillId="37" borderId="1" applyNumberFormat="0" applyBorder="0" applyAlignment="0" applyProtection="0">
      <alignment vertical="center"/>
    </xf>
    <xf numFmtId="0" fontId="41" fillId="25" borderId="1" applyNumberFormat="0" applyBorder="0" applyAlignment="0" applyProtection="0">
      <alignment vertical="center"/>
    </xf>
    <xf numFmtId="0" fontId="36" fillId="30" borderId="1" applyNumberFormat="0" applyBorder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6" fillId="26" borderId="1" applyNumberFormat="0" applyBorder="0" applyAlignment="0" applyProtection="0">
      <alignment vertical="center"/>
    </xf>
    <xf numFmtId="0" fontId="36" fillId="22" borderId="1" applyNumberFormat="0" applyBorder="0" applyAlignment="0" applyProtection="0">
      <alignment vertical="center"/>
    </xf>
    <xf numFmtId="0" fontId="41" fillId="32" borderId="1" applyNumberFormat="0" applyBorder="0" applyAlignment="0" applyProtection="0">
      <alignment vertical="center"/>
    </xf>
    <xf numFmtId="0" fontId="53" fillId="0" borderId="1"/>
    <xf numFmtId="0" fontId="18" fillId="21" borderId="69" applyNumberFormat="0" applyAlignment="0" applyProtection="0"/>
    <xf numFmtId="0" fontId="10" fillId="38" borderId="75" applyNumberFormat="0" applyFont="0" applyAlignment="0" applyProtection="0"/>
    <xf numFmtId="0" fontId="16" fillId="0" borderId="76" applyNumberFormat="0" applyFill="0" applyAlignment="0" applyProtection="0"/>
    <xf numFmtId="0" fontId="53" fillId="0" borderId="1"/>
    <xf numFmtId="0" fontId="10" fillId="38" borderId="75" applyNumberFormat="0" applyAlignment="0" applyProtection="0"/>
    <xf numFmtId="0" fontId="18" fillId="21" borderId="73" applyNumberFormat="0" applyAlignment="0" applyProtection="0"/>
    <xf numFmtId="0" fontId="20" fillId="28" borderId="73" applyNumberFormat="0" applyAlignment="0" applyProtection="0"/>
    <xf numFmtId="0" fontId="53" fillId="0" borderId="1"/>
    <xf numFmtId="0" fontId="10" fillId="38" borderId="80" applyNumberFormat="0" applyFont="0" applyAlignment="0" applyProtection="0"/>
    <xf numFmtId="0" fontId="24" fillId="21" borderId="70" applyNumberFormat="0" applyAlignment="0" applyProtection="0"/>
    <xf numFmtId="0" fontId="10" fillId="38" borderId="80" applyNumberFormat="0" applyFont="0" applyAlignment="0" applyProtection="0"/>
    <xf numFmtId="0" fontId="10" fillId="38" borderId="80" applyNumberFormat="0" applyAlignment="0" applyProtection="0"/>
    <xf numFmtId="0" fontId="10" fillId="38" borderId="71" applyNumberFormat="0" applyAlignment="0" applyProtection="0"/>
    <xf numFmtId="0" fontId="24" fillId="21" borderId="79" applyNumberFormat="0" applyAlignment="0" applyProtection="0"/>
    <xf numFmtId="0" fontId="20" fillId="28" borderId="69" applyNumberFormat="0" applyAlignment="0" applyProtection="0"/>
    <xf numFmtId="0" fontId="16" fillId="0" borderId="72" applyNumberFormat="0" applyFill="0" applyAlignment="0" applyProtection="0"/>
    <xf numFmtId="0" fontId="10" fillId="38" borderId="71" applyNumberFormat="0" applyFont="0" applyAlignment="0" applyProtection="0"/>
    <xf numFmtId="0" fontId="24" fillId="21" borderId="74" applyNumberFormat="0" applyAlignment="0" applyProtection="0"/>
    <xf numFmtId="44" fontId="10" fillId="0" borderId="1" applyFont="0" applyFill="0" applyBorder="0" applyAlignment="0" applyProtection="0"/>
    <xf numFmtId="0" fontId="1" fillId="0" borderId="1"/>
    <xf numFmtId="0" fontId="53" fillId="0" borderId="1"/>
    <xf numFmtId="0" fontId="10" fillId="38" borderId="71" applyNumberFormat="0" applyFont="0" applyAlignment="0" applyProtection="0"/>
    <xf numFmtId="0" fontId="1" fillId="0" borderId="1"/>
    <xf numFmtId="0" fontId="1" fillId="0" borderId="1"/>
    <xf numFmtId="0" fontId="16" fillId="0" borderId="81" applyNumberFormat="0" applyFill="0" applyAlignment="0" applyProtection="0"/>
    <xf numFmtId="0" fontId="10" fillId="38" borderId="75" applyNumberFormat="0" applyFont="0" applyAlignment="0" applyProtection="0"/>
    <xf numFmtId="0" fontId="20" fillId="28" borderId="78" applyNumberFormat="0" applyAlignment="0" applyProtection="0"/>
    <xf numFmtId="0" fontId="18" fillId="21" borderId="78" applyNumberFormat="0" applyAlignment="0" applyProtection="0"/>
  </cellStyleXfs>
  <cellXfs count="483">
    <xf numFmtId="0" fontId="0" fillId="0" borderId="0" xfId="0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8" fillId="11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0" fontId="9" fillId="16" borderId="13" xfId="0" applyFont="1" applyFill="1" applyBorder="1" applyAlignment="1">
      <alignment horizontal="right"/>
    </xf>
    <xf numFmtId="164" fontId="0" fillId="16" borderId="1" xfId="0" applyNumberFormat="1" applyFill="1" applyBorder="1"/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right"/>
    </xf>
    <xf numFmtId="44" fontId="9" fillId="0" borderId="16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9" fillId="16" borderId="10" xfId="0" applyFont="1" applyFill="1" applyBorder="1" applyAlignment="1">
      <alignment horizontal="right"/>
    </xf>
    <xf numFmtId="164" fontId="9" fillId="18" borderId="11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165" fontId="9" fillId="3" borderId="6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1" fontId="0" fillId="0" borderId="0" xfId="0" applyNumberFormat="1"/>
    <xf numFmtId="0" fontId="9" fillId="0" borderId="6" xfId="0" applyFont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/>
    </xf>
    <xf numFmtId="44" fontId="9" fillId="0" borderId="6" xfId="0" applyNumberFormat="1" applyFont="1" applyBorder="1" applyAlignment="1">
      <alignment horizontal="right"/>
    </xf>
    <xf numFmtId="164" fontId="0" fillId="0" borderId="0" xfId="0" applyNumberFormat="1"/>
    <xf numFmtId="1" fontId="9" fillId="8" borderId="2" xfId="0" applyNumberFormat="1" applyFont="1" applyFill="1" applyBorder="1" applyAlignment="1">
      <alignment horizontal="right"/>
    </xf>
    <xf numFmtId="0" fontId="10" fillId="0" borderId="0" xfId="0" applyFont="1"/>
    <xf numFmtId="0" fontId="9" fillId="42" borderId="9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0" borderId="34" xfId="0" applyFont="1" applyFill="1" applyBorder="1"/>
    <xf numFmtId="0" fontId="9" fillId="0" borderId="34" xfId="0" applyFont="1" applyFill="1" applyBorder="1" applyAlignment="1">
      <alignment horizontal="center"/>
    </xf>
    <xf numFmtId="1" fontId="9" fillId="10" borderId="34" xfId="0" applyNumberFormat="1" applyFont="1" applyFill="1" applyBorder="1" applyAlignment="1">
      <alignment horizontal="center"/>
    </xf>
    <xf numFmtId="0" fontId="9" fillId="10" borderId="34" xfId="0" applyFont="1" applyFill="1" applyBorder="1" applyAlignment="1">
      <alignment horizontal="center"/>
    </xf>
    <xf numFmtId="1" fontId="9" fillId="16" borderId="34" xfId="0" applyNumberFormat="1" applyFont="1" applyFill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0" fontId="7" fillId="44" borderId="6" xfId="0" applyFont="1" applyFill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9" fillId="0" borderId="1" xfId="0" applyFont="1" applyFill="1" applyBorder="1"/>
    <xf numFmtId="0" fontId="9" fillId="0" borderId="6" xfId="0" applyFont="1" applyFill="1" applyBorder="1"/>
    <xf numFmtId="164" fontId="9" fillId="16" borderId="6" xfId="0" applyNumberFormat="1" applyFont="1" applyFill="1" applyBorder="1" applyAlignment="1">
      <alignment horizontal="right"/>
    </xf>
    <xf numFmtId="0" fontId="9" fillId="16" borderId="6" xfId="0" applyFont="1" applyFill="1" applyBorder="1" applyAlignment="1">
      <alignment horizontal="center"/>
    </xf>
    <xf numFmtId="1" fontId="9" fillId="10" borderId="6" xfId="0" applyNumberFormat="1" applyFont="1" applyFill="1" applyBorder="1" applyAlignment="1">
      <alignment horizontal="center"/>
    </xf>
    <xf numFmtId="1" fontId="9" fillId="16" borderId="6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0" fillId="0" borderId="1" xfId="0" applyBorder="1"/>
    <xf numFmtId="0" fontId="9" fillId="0" borderId="37" xfId="0" applyFont="1" applyBorder="1" applyAlignment="1">
      <alignment horizontal="right" vertical="center"/>
    </xf>
    <xf numFmtId="0" fontId="9" fillId="0" borderId="37" xfId="0" applyFont="1" applyBorder="1" applyAlignment="1">
      <alignment horizontal="right"/>
    </xf>
    <xf numFmtId="0" fontId="8" fillId="6" borderId="4" xfId="0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9" fillId="12" borderId="6" xfId="0" applyNumberFormat="1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1" fontId="9" fillId="15" borderId="6" xfId="0" applyNumberFormat="1" applyFont="1" applyFill="1" applyBorder="1" applyAlignment="1">
      <alignment horizontal="center"/>
    </xf>
    <xf numFmtId="1" fontId="9" fillId="13" borderId="6" xfId="0" applyNumberFormat="1" applyFont="1" applyFill="1" applyBorder="1" applyAlignment="1">
      <alignment horizontal="center"/>
    </xf>
    <xf numFmtId="0" fontId="9" fillId="13" borderId="6" xfId="0" applyFont="1" applyFill="1" applyBorder="1" applyAlignment="1">
      <alignment horizontal="center"/>
    </xf>
    <xf numFmtId="1" fontId="9" fillId="17" borderId="6" xfId="0" applyNumberFormat="1" applyFont="1" applyFill="1" applyBorder="1" applyAlignment="1">
      <alignment horizontal="center"/>
    </xf>
    <xf numFmtId="0" fontId="9" fillId="0" borderId="33" xfId="0" applyFont="1" applyFill="1" applyBorder="1"/>
    <xf numFmtId="0" fontId="9" fillId="0" borderId="33" xfId="0" applyFont="1" applyFill="1" applyBorder="1" applyAlignment="1">
      <alignment horizontal="center"/>
    </xf>
    <xf numFmtId="1" fontId="9" fillId="12" borderId="33" xfId="0" applyNumberFormat="1" applyFont="1" applyFill="1" applyBorder="1" applyAlignment="1">
      <alignment horizontal="center"/>
    </xf>
    <xf numFmtId="0" fontId="9" fillId="12" borderId="33" xfId="0" applyFont="1" applyFill="1" applyBorder="1" applyAlignment="1">
      <alignment horizontal="center"/>
    </xf>
    <xf numFmtId="1" fontId="9" fillId="15" borderId="33" xfId="0" applyNumberFormat="1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12" borderId="34" xfId="0" applyNumberFormat="1" applyFont="1" applyFill="1" applyBorder="1" applyAlignment="1">
      <alignment horizontal="center"/>
    </xf>
    <xf numFmtId="0" fontId="9" fillId="12" borderId="34" xfId="0" applyFont="1" applyFill="1" applyBorder="1" applyAlignment="1">
      <alignment horizontal="center"/>
    </xf>
    <xf numFmtId="1" fontId="9" fillId="15" borderId="34" xfId="0" applyNumberFormat="1" applyFont="1" applyFill="1" applyBorder="1" applyAlignment="1">
      <alignment horizontal="center"/>
    </xf>
    <xf numFmtId="1" fontId="9" fillId="10" borderId="33" xfId="0" applyNumberFormat="1" applyFont="1" applyFill="1" applyBorder="1" applyAlignment="1">
      <alignment horizontal="center"/>
    </xf>
    <xf numFmtId="0" fontId="9" fillId="10" borderId="33" xfId="0" applyFont="1" applyFill="1" applyBorder="1" applyAlignment="1">
      <alignment horizontal="center"/>
    </xf>
    <xf numFmtId="1" fontId="9" fillId="16" borderId="33" xfId="0" applyNumberFormat="1" applyFont="1" applyFill="1" applyBorder="1" applyAlignment="1">
      <alignment horizontal="center"/>
    </xf>
    <xf numFmtId="1" fontId="9" fillId="13" borderId="33" xfId="0" applyNumberFormat="1" applyFont="1" applyFill="1" applyBorder="1" applyAlignment="1">
      <alignment horizontal="center"/>
    </xf>
    <xf numFmtId="0" fontId="9" fillId="13" borderId="33" xfId="0" applyFont="1" applyFill="1" applyBorder="1" applyAlignment="1">
      <alignment horizontal="center"/>
    </xf>
    <xf numFmtId="1" fontId="9" fillId="17" borderId="33" xfId="0" applyNumberFormat="1" applyFont="1" applyFill="1" applyBorder="1" applyAlignment="1">
      <alignment horizontal="center"/>
    </xf>
    <xf numFmtId="1" fontId="9" fillId="13" borderId="34" xfId="0" applyNumberFormat="1" applyFont="1" applyFill="1" applyBorder="1" applyAlignment="1">
      <alignment horizontal="center"/>
    </xf>
    <xf numFmtId="0" fontId="9" fillId="13" borderId="34" xfId="0" applyFont="1" applyFill="1" applyBorder="1" applyAlignment="1">
      <alignment horizontal="center"/>
    </xf>
    <xf numFmtId="1" fontId="9" fillId="17" borderId="34" xfId="0" applyNumberFormat="1" applyFont="1" applyFill="1" applyBorder="1" applyAlignment="1">
      <alignment horizontal="center"/>
    </xf>
    <xf numFmtId="0" fontId="0" fillId="0" borderId="0" xfId="0"/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0" fillId="0" borderId="0" xfId="0" applyFill="1"/>
    <xf numFmtId="0" fontId="0" fillId="44" borderId="1" xfId="0" applyFill="1" applyBorder="1" applyAlignment="1">
      <alignment horizontal="center"/>
    </xf>
    <xf numFmtId="0" fontId="8" fillId="46" borderId="6" xfId="0" applyFont="1" applyFill="1" applyBorder="1" applyAlignment="1">
      <alignment horizontal="center"/>
    </xf>
    <xf numFmtId="0" fontId="9" fillId="48" borderId="6" xfId="0" applyFont="1" applyFill="1" applyBorder="1" applyAlignment="1">
      <alignment horizontal="center" vertical="center"/>
    </xf>
    <xf numFmtId="0" fontId="8" fillId="48" borderId="2" xfId="0" applyFont="1" applyFill="1" applyBorder="1" applyAlignment="1">
      <alignment horizontal="center"/>
    </xf>
    <xf numFmtId="0" fontId="0" fillId="50" borderId="6" xfId="0" applyFill="1" applyBorder="1" applyAlignment="1">
      <alignment horizontal="center"/>
    </xf>
    <xf numFmtId="0" fontId="0" fillId="0" borderId="0" xfId="0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30" fillId="0" borderId="1" xfId="9" applyFont="1"/>
    <xf numFmtId="1" fontId="0" fillId="0" borderId="42" xfId="0" applyNumberFormat="1" applyFont="1" applyBorder="1" applyAlignment="1">
      <alignment horizontal="center" vertical="center"/>
    </xf>
    <xf numFmtId="1" fontId="0" fillId="50" borderId="43" xfId="0" applyNumberFormat="1" applyFill="1" applyBorder="1" applyAlignment="1">
      <alignment horizontal="center"/>
    </xf>
    <xf numFmtId="0" fontId="9" fillId="51" borderId="2" xfId="0" applyFont="1" applyFill="1" applyBorder="1"/>
    <xf numFmtId="0" fontId="9" fillId="51" borderId="2" xfId="0" applyFont="1" applyFill="1" applyBorder="1" applyAlignment="1">
      <alignment horizontal="center"/>
    </xf>
    <xf numFmtId="0" fontId="9" fillId="51" borderId="3" xfId="0" applyFont="1" applyFill="1" applyBorder="1" applyAlignment="1">
      <alignment horizontal="center"/>
    </xf>
    <xf numFmtId="0" fontId="9" fillId="51" borderId="2" xfId="0" applyFont="1" applyFill="1" applyBorder="1" applyAlignment="1">
      <alignment horizontal="left"/>
    </xf>
    <xf numFmtId="0" fontId="9" fillId="52" borderId="2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4" borderId="6" xfId="0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164" fontId="9" fillId="7" borderId="6" xfId="0" applyNumberFormat="1" applyFont="1" applyFill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51" borderId="6" xfId="0" applyFont="1" applyFill="1" applyBorder="1"/>
    <xf numFmtId="0" fontId="9" fillId="51" borderId="6" xfId="0" applyFont="1" applyFill="1" applyBorder="1" applyAlignment="1">
      <alignment horizontal="center"/>
    </xf>
    <xf numFmtId="0" fontId="9" fillId="51" borderId="6" xfId="0" applyFont="1" applyFill="1" applyBorder="1" applyAlignment="1">
      <alignment horizontal="left"/>
    </xf>
    <xf numFmtId="0" fontId="9" fillId="53" borderId="6" xfId="0" applyFont="1" applyFill="1" applyBorder="1" applyAlignment="1">
      <alignment horizontal="center"/>
    </xf>
    <xf numFmtId="1" fontId="9" fillId="52" borderId="6" xfId="0" applyNumberFormat="1" applyFont="1" applyFill="1" applyBorder="1" applyAlignment="1">
      <alignment horizontal="center"/>
    </xf>
    <xf numFmtId="0" fontId="9" fillId="52" borderId="6" xfId="0" applyFont="1" applyFill="1" applyBorder="1" applyAlignment="1">
      <alignment horizontal="center"/>
    </xf>
    <xf numFmtId="164" fontId="9" fillId="14" borderId="6" xfId="0" applyNumberFormat="1" applyFont="1" applyFill="1" applyBorder="1" applyAlignment="1">
      <alignment horizontal="center"/>
    </xf>
    <xf numFmtId="164" fontId="9" fillId="51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4" fontId="9" fillId="7" borderId="4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54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51" borderId="5" xfId="0" applyFont="1" applyFill="1" applyBorder="1"/>
    <xf numFmtId="0" fontId="9" fillId="51" borderId="5" xfId="0" applyFont="1" applyFill="1" applyBorder="1" applyAlignment="1">
      <alignment horizontal="center"/>
    </xf>
    <xf numFmtId="0" fontId="9" fillId="51" borderId="4" xfId="0" applyFont="1" applyFill="1" applyBorder="1" applyAlignment="1">
      <alignment horizontal="left"/>
    </xf>
    <xf numFmtId="0" fontId="9" fillId="51" borderId="4" xfId="0" applyFont="1" applyFill="1" applyBorder="1" applyAlignment="1">
      <alignment horizontal="center"/>
    </xf>
    <xf numFmtId="0" fontId="9" fillId="52" borderId="4" xfId="0" applyFont="1" applyFill="1" applyBorder="1" applyAlignment="1">
      <alignment horizontal="center"/>
    </xf>
    <xf numFmtId="0" fontId="9" fillId="51" borderId="36" xfId="0" applyFont="1" applyFill="1" applyBorder="1" applyAlignment="1">
      <alignment horizontal="center"/>
    </xf>
    <xf numFmtId="0" fontId="0" fillId="51" borderId="1" xfId="0" applyFill="1" applyBorder="1"/>
    <xf numFmtId="164" fontId="9" fillId="14" borderId="4" xfId="0" applyNumberFormat="1" applyFont="1" applyFill="1" applyBorder="1" applyAlignment="1">
      <alignment horizontal="center"/>
    </xf>
    <xf numFmtId="164" fontId="9" fillId="51" borderId="4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3" borderId="44" xfId="0" applyFont="1" applyFill="1" applyBorder="1" applyAlignment="1">
      <alignment horizontal="center"/>
    </xf>
    <xf numFmtId="0" fontId="9" fillId="51" borderId="38" xfId="0" applyFont="1" applyFill="1" applyBorder="1" applyAlignment="1">
      <alignment horizontal="center"/>
    </xf>
    <xf numFmtId="0" fontId="9" fillId="52" borderId="38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0" fillId="0" borderId="38" xfId="0" applyBorder="1"/>
    <xf numFmtId="0" fontId="9" fillId="52" borderId="20" xfId="0" applyFont="1" applyFill="1" applyBorder="1" applyAlignment="1">
      <alignment horizontal="center"/>
    </xf>
    <xf numFmtId="0" fontId="9" fillId="52" borderId="3" xfId="0" applyFont="1" applyFill="1" applyBorder="1" applyAlignment="1">
      <alignment horizontal="center"/>
    </xf>
    <xf numFmtId="0" fontId="9" fillId="52" borderId="3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44" fontId="9" fillId="0" borderId="1" xfId="0" applyNumberFormat="1" applyFont="1" applyFill="1" applyBorder="1" applyAlignment="1">
      <alignment horizontal="right"/>
    </xf>
    <xf numFmtId="0" fontId="0" fillId="0" borderId="0" xfId="0"/>
    <xf numFmtId="0" fontId="9" fillId="0" borderId="3" xfId="0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7" fillId="0" borderId="0" xfId="0" applyFont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44" fontId="0" fillId="0" borderId="6" xfId="50" applyFont="1" applyBorder="1"/>
    <xf numFmtId="0" fontId="10" fillId="16" borderId="49" xfId="0" applyFont="1" applyFill="1" applyBorder="1" applyAlignment="1">
      <alignment horizontal="center"/>
    </xf>
    <xf numFmtId="0" fontId="10" fillId="16" borderId="41" xfId="0" applyFont="1" applyFill="1" applyBorder="1" applyAlignment="1">
      <alignment horizontal="center"/>
    </xf>
    <xf numFmtId="0" fontId="10" fillId="16" borderId="50" xfId="0" applyFont="1" applyFill="1" applyBorder="1" applyAlignment="1">
      <alignment horizontal="center"/>
    </xf>
    <xf numFmtId="0" fontId="0" fillId="16" borderId="49" xfId="0" applyFill="1" applyBorder="1"/>
    <xf numFmtId="0" fontId="0" fillId="16" borderId="41" xfId="0" applyFill="1" applyBorder="1"/>
    <xf numFmtId="44" fontId="10" fillId="55" borderId="6" xfId="50" applyFont="1" applyFill="1" applyBorder="1" applyAlignment="1">
      <alignment horizontal="center"/>
    </xf>
    <xf numFmtId="44" fontId="0" fillId="55" borderId="6" xfId="50" applyFont="1" applyFill="1" applyBorder="1"/>
    <xf numFmtId="0" fontId="9" fillId="0" borderId="5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53" xfId="0" applyFont="1" applyFill="1" applyBorder="1" applyAlignment="1"/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39" xfId="0" applyFill="1" applyBorder="1" applyAlignment="1">
      <alignment horizontal="center"/>
    </xf>
    <xf numFmtId="164" fontId="0" fillId="45" borderId="55" xfId="0" applyNumberForma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0" fillId="0" borderId="1" xfId="0" applyFont="1" applyBorder="1" applyAlignment="1"/>
    <xf numFmtId="0" fontId="0" fillId="0" borderId="55" xfId="0" applyFill="1" applyBorder="1" applyAlignment="1">
      <alignment horizontal="center"/>
    </xf>
    <xf numFmtId="0" fontId="10" fillId="0" borderId="1" xfId="9"/>
    <xf numFmtId="0" fontId="9" fillId="0" borderId="0" xfId="0" applyFont="1"/>
    <xf numFmtId="44" fontId="10" fillId="0" borderId="6" xfId="50" applyFont="1" applyBorder="1"/>
    <xf numFmtId="0" fontId="9" fillId="51" borderId="6" xfId="0" applyFont="1" applyFill="1" applyBorder="1" applyAlignment="1">
      <alignment horizontal="center"/>
    </xf>
    <xf numFmtId="0" fontId="0" fillId="0" borderId="1" xfId="0" applyBorder="1"/>
    <xf numFmtId="0" fontId="10" fillId="0" borderId="33" xfId="52" applyNumberFormat="1" applyFont="1" applyFill="1" applyBorder="1"/>
    <xf numFmtId="0" fontId="10" fillId="0" borderId="6" xfId="52" applyNumberFormat="1" applyFont="1" applyFill="1" applyBorder="1"/>
    <xf numFmtId="0" fontId="29" fillId="0" borderId="6" xfId="52" applyNumberFormat="1" applyFont="1" applyFill="1" applyBorder="1"/>
    <xf numFmtId="0" fontId="7" fillId="0" borderId="6" xfId="0" applyFont="1" applyBorder="1"/>
    <xf numFmtId="0" fontId="9" fillId="0" borderId="0" xfId="0" applyFont="1" applyAlignment="1">
      <alignment horizontal="center"/>
    </xf>
    <xf numFmtId="0" fontId="10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/>
    </xf>
    <xf numFmtId="0" fontId="10" fillId="0" borderId="1" xfId="9" applyFont="1" applyFill="1" applyBorder="1" applyAlignment="1">
      <alignment horizontal="center"/>
    </xf>
    <xf numFmtId="1" fontId="7" fillId="56" borderId="5" xfId="0" applyNumberFormat="1" applyFont="1" applyFill="1" applyBorder="1" applyAlignment="1">
      <alignment horizontal="center" vertical="center"/>
    </xf>
    <xf numFmtId="164" fontId="0" fillId="46" borderId="2" xfId="0" applyNumberFormat="1" applyFont="1" applyFill="1" applyBorder="1" applyAlignment="1">
      <alignment horizontal="center" vertical="center"/>
    </xf>
    <xf numFmtId="1" fontId="0" fillId="46" borderId="2" xfId="0" applyNumberFormat="1" applyFont="1" applyFill="1" applyBorder="1" applyAlignment="1">
      <alignment horizontal="center" vertical="center"/>
    </xf>
    <xf numFmtId="1" fontId="0" fillId="46" borderId="4" xfId="0" applyNumberFormat="1" applyFont="1" applyFill="1" applyBorder="1" applyAlignment="1">
      <alignment horizontal="center" vertical="center"/>
    </xf>
    <xf numFmtId="1" fontId="0" fillId="46" borderId="6" xfId="0" applyNumberFormat="1" applyFont="1" applyFill="1" applyBorder="1" applyAlignment="1">
      <alignment horizontal="center" vertical="center"/>
    </xf>
    <xf numFmtId="164" fontId="0" fillId="46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9" applyFont="1" applyFill="1" applyBorder="1" applyAlignment="1">
      <alignment horizontal="center"/>
    </xf>
    <xf numFmtId="0" fontId="7" fillId="0" borderId="1" xfId="0" applyFont="1" applyBorder="1" applyAlignment="1"/>
    <xf numFmtId="0" fontId="9" fillId="51" borderId="6" xfId="0" applyFont="1" applyFill="1" applyBorder="1" applyAlignment="1">
      <alignment horizontal="center"/>
    </xf>
    <xf numFmtId="0" fontId="7" fillId="0" borderId="1" xfId="9" applyFont="1" applyFill="1" applyBorder="1" applyAlignment="1">
      <alignment horizontal="center"/>
    </xf>
    <xf numFmtId="0" fontId="10" fillId="0" borderId="1" xfId="9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9" fillId="0" borderId="1" xfId="9" applyFont="1" applyFill="1" applyBorder="1"/>
    <xf numFmtId="0" fontId="30" fillId="0" borderId="1" xfId="9" applyFont="1" applyFill="1"/>
    <xf numFmtId="44" fontId="0" fillId="57" borderId="6" xfId="50" applyFont="1" applyFill="1" applyBorder="1"/>
    <xf numFmtId="44" fontId="10" fillId="57" borderId="6" xfId="50" applyFont="1" applyFill="1" applyBorder="1"/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0" fillId="0" borderId="0" xfId="0"/>
    <xf numFmtId="0" fontId="10" fillId="45" borderId="38" xfId="0" applyFont="1" applyFill="1" applyBorder="1" applyAlignment="1">
      <alignment horizontal="left" indent="1"/>
    </xf>
    <xf numFmtId="0" fontId="0" fillId="45" borderId="39" xfId="0" applyFill="1" applyBorder="1" applyAlignment="1">
      <alignment horizontal="left" indent="1"/>
    </xf>
    <xf numFmtId="0" fontId="0" fillId="45" borderId="40" xfId="0" applyFill="1" applyBorder="1" applyAlignment="1">
      <alignment horizontal="left" indent="1"/>
    </xf>
    <xf numFmtId="0" fontId="0" fillId="0" borderId="6" xfId="0" applyBorder="1"/>
    <xf numFmtId="0" fontId="0" fillId="0" borderId="0" xfId="0"/>
    <xf numFmtId="0" fontId="9" fillId="51" borderId="6" xfId="0" applyFont="1" applyFill="1" applyBorder="1" applyAlignment="1">
      <alignment horizontal="center"/>
    </xf>
    <xf numFmtId="0" fontId="0" fillId="51" borderId="6" xfId="0" applyFill="1" applyBorder="1"/>
    <xf numFmtId="0" fontId="0" fillId="0" borderId="0" xfId="0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51" borderId="6" xfId="0" applyFont="1" applyFill="1" applyBorder="1" applyAlignment="1">
      <alignment horizontal="center"/>
    </xf>
    <xf numFmtId="0" fontId="0" fillId="51" borderId="6" xfId="0" applyFill="1" applyBorder="1"/>
    <xf numFmtId="0" fontId="0" fillId="0" borderId="1" xfId="0" applyBorder="1"/>
    <xf numFmtId="0" fontId="10" fillId="45" borderId="38" xfId="0" applyFont="1" applyFill="1" applyBorder="1" applyAlignment="1">
      <alignment horizontal="left" indent="1"/>
    </xf>
    <xf numFmtId="0" fontId="0" fillId="45" borderId="39" xfId="0" applyFill="1" applyBorder="1" applyAlignment="1">
      <alignment horizontal="left" indent="1"/>
    </xf>
    <xf numFmtId="0" fontId="0" fillId="45" borderId="40" xfId="0" applyFill="1" applyBorder="1" applyAlignment="1">
      <alignment horizontal="left" indent="1"/>
    </xf>
    <xf numFmtId="165" fontId="9" fillId="0" borderId="56" xfId="0" applyNumberFormat="1" applyFont="1" applyBorder="1" applyAlignment="1"/>
    <xf numFmtId="0" fontId="9" fillId="0" borderId="56" xfId="0" applyFont="1" applyBorder="1" applyAlignment="1">
      <alignment horizontal="center"/>
    </xf>
    <xf numFmtId="0" fontId="29" fillId="0" borderId="0" xfId="0" applyFont="1"/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9" fillId="51" borderId="2" xfId="0" applyFont="1" applyFill="1" applyBorder="1" applyAlignment="1">
      <alignment horizontal="left" vertical="center"/>
    </xf>
    <xf numFmtId="0" fontId="9" fillId="59" borderId="2" xfId="0" applyFont="1" applyFill="1" applyBorder="1" applyAlignment="1">
      <alignment horizontal="center"/>
    </xf>
    <xf numFmtId="0" fontId="9" fillId="51" borderId="4" xfId="0" applyFont="1" applyFill="1" applyBorder="1" applyAlignment="1">
      <alignment horizontal="left" vertical="center"/>
    </xf>
    <xf numFmtId="0" fontId="9" fillId="51" borderId="6" xfId="0" applyFont="1" applyFill="1" applyBorder="1" applyAlignment="1">
      <alignment horizontal="left" vertical="center"/>
    </xf>
    <xf numFmtId="164" fontId="9" fillId="60" borderId="6" xfId="0" applyNumberFormat="1" applyFont="1" applyFill="1" applyBorder="1" applyAlignment="1">
      <alignment horizontal="center"/>
    </xf>
    <xf numFmtId="1" fontId="9" fillId="0" borderId="54" xfId="0" applyNumberFormat="1" applyFont="1" applyBorder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8" fillId="4" borderId="21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164" fontId="9" fillId="16" borderId="33" xfId="0" applyNumberFormat="1" applyFont="1" applyFill="1" applyBorder="1" applyAlignment="1">
      <alignment horizontal="right"/>
    </xf>
    <xf numFmtId="0" fontId="9" fillId="16" borderId="33" xfId="0" applyFont="1" applyFill="1" applyBorder="1" applyAlignment="1">
      <alignment horizontal="center"/>
    </xf>
    <xf numFmtId="164" fontId="9" fillId="16" borderId="34" xfId="0" applyNumberFormat="1" applyFont="1" applyFill="1" applyBorder="1" applyAlignment="1">
      <alignment horizontal="right"/>
    </xf>
    <xf numFmtId="0" fontId="9" fillId="16" borderId="34" xfId="0" applyFont="1" applyFill="1" applyBorder="1" applyAlignment="1">
      <alignment horizontal="center"/>
    </xf>
    <xf numFmtId="0" fontId="9" fillId="49" borderId="6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Border="1" applyAlignment="1">
      <alignment textRotation="90"/>
    </xf>
    <xf numFmtId="0" fontId="10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left" vertical="center"/>
    </xf>
    <xf numFmtId="0" fontId="30" fillId="0" borderId="1" xfId="9" applyFont="1" applyFill="1" applyBorder="1"/>
    <xf numFmtId="0" fontId="10" fillId="0" borderId="1" xfId="9" applyFill="1" applyBorder="1"/>
    <xf numFmtId="0" fontId="31" fillId="0" borderId="1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0" borderId="6" xfId="0" applyFont="1" applyFill="1" applyBorder="1" applyAlignment="1">
      <alignment horizontal="left" vertical="center"/>
    </xf>
    <xf numFmtId="0" fontId="0" fillId="0" borderId="6" xfId="0" applyFill="1" applyBorder="1"/>
    <xf numFmtId="164" fontId="9" fillId="0" borderId="6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7" fillId="55" borderId="20" xfId="0" applyFont="1" applyFill="1" applyBorder="1" applyAlignment="1">
      <alignment horizontal="center" vertic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1" xfId="0" applyFont="1" applyBorder="1" applyAlignment="1">
      <alignment horizontal="left" vertical="center"/>
    </xf>
    <xf numFmtId="164" fontId="0" fillId="0" borderId="41" xfId="0" applyNumberFormat="1" applyFont="1" applyBorder="1" applyAlignment="1">
      <alignment horizontal="center" vertical="center"/>
    </xf>
    <xf numFmtId="1" fontId="0" fillId="0" borderId="60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64" fontId="9" fillId="16" borderId="1" xfId="0" applyNumberFormat="1" applyFont="1" applyFill="1" applyBorder="1" applyAlignment="1">
      <alignment horizontal="right"/>
    </xf>
    <xf numFmtId="0" fontId="9" fillId="16" borderId="1" xfId="0" applyFont="1" applyFill="1" applyBorder="1" applyAlignment="1">
      <alignment horizontal="center"/>
    </xf>
    <xf numFmtId="1" fontId="9" fillId="12" borderId="1" xfId="0" applyNumberFormat="1" applyFont="1" applyFill="1" applyBorder="1" applyAlignment="1">
      <alignment horizontal="center"/>
    </xf>
    <xf numFmtId="0" fontId="9" fillId="12" borderId="59" xfId="0" applyFont="1" applyFill="1" applyBorder="1" applyAlignment="1">
      <alignment horizontal="center"/>
    </xf>
    <xf numFmtId="1" fontId="9" fillId="15" borderId="43" xfId="0" applyNumberFormat="1" applyFont="1" applyFill="1" applyBorder="1" applyAlignment="1">
      <alignment horizontal="center"/>
    </xf>
    <xf numFmtId="1" fontId="9" fillId="0" borderId="43" xfId="0" applyNumberFormat="1" applyFont="1" applyBorder="1" applyAlignment="1">
      <alignment horizontal="center"/>
    </xf>
    <xf numFmtId="0" fontId="9" fillId="0" borderId="61" xfId="0" applyFont="1" applyFill="1" applyBorder="1"/>
    <xf numFmtId="0" fontId="9" fillId="0" borderId="61" xfId="0" applyFont="1" applyFill="1" applyBorder="1" applyAlignment="1">
      <alignment horizontal="center"/>
    </xf>
    <xf numFmtId="1" fontId="9" fillId="13" borderId="61" xfId="0" applyNumberFormat="1" applyFont="1" applyFill="1" applyBorder="1" applyAlignment="1">
      <alignment horizontal="center"/>
    </xf>
    <xf numFmtId="0" fontId="9" fillId="13" borderId="61" xfId="0" applyFont="1" applyFill="1" applyBorder="1" applyAlignment="1">
      <alignment horizontal="center"/>
    </xf>
    <xf numFmtId="1" fontId="9" fillId="15" borderId="61" xfId="0" applyNumberFormat="1" applyFont="1" applyFill="1" applyBorder="1" applyAlignment="1">
      <alignment horizontal="center"/>
    </xf>
    <xf numFmtId="1" fontId="9" fillId="0" borderId="61" xfId="0" applyNumberFormat="1" applyFont="1" applyBorder="1" applyAlignment="1">
      <alignment horizontal="center"/>
    </xf>
    <xf numFmtId="0" fontId="9" fillId="58" borderId="5" xfId="0" applyFont="1" applyFill="1" applyBorder="1" applyAlignment="1">
      <alignment horizontal="center"/>
    </xf>
    <xf numFmtId="0" fontId="0" fillId="0" borderId="0" xfId="0" applyBorder="1"/>
    <xf numFmtId="0" fontId="9" fillId="0" borderId="1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center"/>
    </xf>
    <xf numFmtId="0" fontId="0" fillId="0" borderId="55" xfId="0" applyFill="1" applyBorder="1"/>
    <xf numFmtId="164" fontId="9" fillId="0" borderId="55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textRotation="90"/>
    </xf>
    <xf numFmtId="0" fontId="8" fillId="0" borderId="4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10" fillId="0" borderId="1" xfId="9" applyFill="1"/>
    <xf numFmtId="0" fontId="0" fillId="0" borderId="0" xfId="0" applyFill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9" fillId="0" borderId="1" xfId="59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/>
    <xf numFmtId="0" fontId="9" fillId="0" borderId="1" xfId="0" applyNumberFormat="1" applyFont="1" applyFill="1" applyBorder="1" applyAlignment="1"/>
    <xf numFmtId="164" fontId="7" fillId="0" borderId="54" xfId="0" applyNumberFormat="1" applyFont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7" fillId="55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64" fontId="10" fillId="0" borderId="33" xfId="9" applyNumberFormat="1" applyFont="1" applyFill="1" applyBorder="1" applyAlignment="1">
      <alignment horizontal="center"/>
    </xf>
    <xf numFmtId="164" fontId="10" fillId="0" borderId="6" xfId="9" applyNumberFormat="1" applyFont="1" applyFill="1" applyBorder="1" applyAlignment="1">
      <alignment horizontal="center"/>
    </xf>
    <xf numFmtId="1" fontId="0" fillId="46" borderId="41" xfId="0" applyNumberFormat="1" applyFont="1" applyFill="1" applyBorder="1" applyAlignment="1">
      <alignment horizontal="center" vertical="center"/>
    </xf>
    <xf numFmtId="0" fontId="10" fillId="0" borderId="41" xfId="52" applyNumberFormat="1" applyFont="1" applyFill="1" applyBorder="1"/>
    <xf numFmtId="1" fontId="9" fillId="0" borderId="62" xfId="0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0" fillId="0" borderId="0" xfId="0"/>
    <xf numFmtId="0" fontId="8" fillId="48" borderId="68" xfId="0" applyFont="1" applyFill="1" applyBorder="1" applyAlignment="1">
      <alignment horizontal="center"/>
    </xf>
    <xf numFmtId="1" fontId="8" fillId="0" borderId="67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1" fontId="6" fillId="0" borderId="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55" xfId="0" applyBorder="1" applyAlignment="1"/>
    <xf numFmtId="0" fontId="9" fillId="0" borderId="34" xfId="0" applyFont="1" applyFill="1" applyBorder="1" applyAlignment="1">
      <alignment horizontal="left"/>
    </xf>
    <xf numFmtId="1" fontId="6" fillId="0" borderId="55" xfId="0" applyNumberFormat="1" applyFont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1" fontId="10" fillId="0" borderId="4" xfId="0" applyNumberFormat="1" applyFont="1" applyBorder="1" applyAlignment="1">
      <alignment vertical="center"/>
    </xf>
    <xf numFmtId="1" fontId="7" fillId="0" borderId="54" xfId="0" applyNumberFormat="1" applyFont="1" applyFill="1" applyBorder="1" applyAlignment="1">
      <alignment horizontal="center" vertical="center"/>
    </xf>
    <xf numFmtId="0" fontId="10" fillId="0" borderId="1" xfId="105" applyFont="1" applyFill="1" applyBorder="1" applyAlignment="1">
      <alignment vertical="center"/>
    </xf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113" applyFont="1" applyFill="1" applyBorder="1" applyAlignment="1">
      <alignment vertical="center"/>
    </xf>
    <xf numFmtId="0" fontId="10" fillId="0" borderId="1" xfId="9" applyFill="1" applyBorder="1"/>
    <xf numFmtId="0" fontId="10" fillId="0" borderId="1" xfId="9"/>
    <xf numFmtId="0" fontId="10" fillId="0" borderId="1" xfId="9" applyFont="1" applyFill="1" applyBorder="1" applyAlignment="1">
      <alignment horizontal="center"/>
    </xf>
    <xf numFmtId="0" fontId="10" fillId="0" borderId="1" xfId="9" applyFill="1" applyBorder="1"/>
    <xf numFmtId="0" fontId="10" fillId="0" borderId="1" xfId="0" applyFont="1" applyBorder="1" applyAlignment="1">
      <alignment horizontal="left" vertical="center"/>
    </xf>
    <xf numFmtId="1" fontId="9" fillId="0" borderId="6" xfId="0" applyNumberFormat="1" applyFont="1" applyFill="1" applyBorder="1"/>
    <xf numFmtId="0" fontId="10" fillId="44" borderId="82" xfId="0" applyFont="1" applyFill="1" applyBorder="1" applyAlignment="1"/>
    <xf numFmtId="0" fontId="10" fillId="0" borderId="82" xfId="52" applyNumberFormat="1" applyFont="1" applyFill="1" applyBorder="1"/>
    <xf numFmtId="0" fontId="0" fillId="0" borderId="6" xfId="0" applyBorder="1"/>
    <xf numFmtId="0" fontId="0" fillId="0" borderId="1" xfId="0" applyBorder="1"/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textRotation="90"/>
    </xf>
    <xf numFmtId="0" fontId="0" fillId="0" borderId="43" xfId="0" applyFill="1" applyBorder="1" applyAlignment="1">
      <alignment horizontal="center" textRotation="90"/>
    </xf>
    <xf numFmtId="0" fontId="0" fillId="0" borderId="33" xfId="0" applyFill="1" applyBorder="1" applyAlignment="1">
      <alignment horizontal="center" textRotation="90"/>
    </xf>
    <xf numFmtId="1" fontId="6" fillId="0" borderId="1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0" fontId="10" fillId="47" borderId="38" xfId="0" applyFont="1" applyFill="1" applyBorder="1" applyAlignment="1">
      <alignment horizontal="left" indent="1"/>
    </xf>
    <xf numFmtId="0" fontId="0" fillId="47" borderId="39" xfId="0" applyFill="1" applyBorder="1" applyAlignment="1">
      <alignment horizontal="left" indent="1"/>
    </xf>
    <xf numFmtId="0" fontId="0" fillId="47" borderId="40" xfId="0" applyFill="1" applyBorder="1" applyAlignment="1">
      <alignment horizontal="left" indent="1"/>
    </xf>
    <xf numFmtId="0" fontId="10" fillId="50" borderId="59" xfId="0" applyFont="1" applyFill="1" applyBorder="1" applyAlignment="1">
      <alignment horizontal="right"/>
    </xf>
    <xf numFmtId="0" fontId="0" fillId="50" borderId="43" xfId="0" applyFill="1" applyBorder="1" applyAlignment="1">
      <alignment horizontal="right"/>
    </xf>
    <xf numFmtId="0" fontId="10" fillId="50" borderId="6" xfId="0" applyFont="1" applyFill="1" applyBorder="1" applyAlignment="1">
      <alignment horizontal="center"/>
    </xf>
    <xf numFmtId="0" fontId="5" fillId="48" borderId="52" xfId="0" applyFont="1" applyFill="1" applyBorder="1" applyAlignment="1">
      <alignment horizontal="center"/>
    </xf>
    <xf numFmtId="0" fontId="5" fillId="48" borderId="54" xfId="0" applyFont="1" applyFill="1" applyBorder="1" applyAlignment="1">
      <alignment horizontal="center"/>
    </xf>
    <xf numFmtId="0" fontId="10" fillId="44" borderId="38" xfId="0" applyFont="1" applyFill="1" applyBorder="1" applyAlignment="1">
      <alignment horizontal="left" indent="1"/>
    </xf>
    <xf numFmtId="0" fontId="0" fillId="44" borderId="39" xfId="0" applyFill="1" applyBorder="1" applyAlignment="1">
      <alignment horizontal="left" indent="1"/>
    </xf>
    <xf numFmtId="0" fontId="0" fillId="44" borderId="40" xfId="0" applyFill="1" applyBorder="1" applyAlignment="1">
      <alignment horizontal="left" indent="1"/>
    </xf>
    <xf numFmtId="0" fontId="10" fillId="46" borderId="38" xfId="0" applyFont="1" applyFill="1" applyBorder="1" applyAlignment="1">
      <alignment horizontal="left" indent="1"/>
    </xf>
    <xf numFmtId="0" fontId="0" fillId="46" borderId="39" xfId="0" applyFill="1" applyBorder="1" applyAlignment="1">
      <alignment horizontal="left" indent="1"/>
    </xf>
    <xf numFmtId="0" fontId="0" fillId="46" borderId="40" xfId="0" applyFill="1" applyBorder="1" applyAlignment="1">
      <alignment horizontal="left" indent="1"/>
    </xf>
    <xf numFmtId="0" fontId="9" fillId="0" borderId="6" xfId="0" applyFont="1" applyBorder="1" applyAlignment="1">
      <alignment horizontal="center"/>
    </xf>
    <xf numFmtId="0" fontId="0" fillId="0" borderId="6" xfId="0" applyBorder="1"/>
    <xf numFmtId="0" fontId="9" fillId="51" borderId="6" xfId="0" applyFont="1" applyFill="1" applyBorder="1" applyAlignment="1">
      <alignment horizontal="center"/>
    </xf>
    <xf numFmtId="0" fontId="0" fillId="51" borderId="6" xfId="0" applyFill="1" applyBorder="1"/>
    <xf numFmtId="0" fontId="9" fillId="0" borderId="36" xfId="0" applyFont="1" applyBorder="1" applyAlignment="1">
      <alignment horizontal="center"/>
    </xf>
    <xf numFmtId="0" fontId="0" fillId="0" borderId="1" xfId="0" applyBorder="1"/>
    <xf numFmtId="0" fontId="10" fillId="0" borderId="55" xfId="0" applyFont="1" applyFill="1" applyBorder="1" applyAlignment="1">
      <alignment horizontal="right"/>
    </xf>
    <xf numFmtId="0" fontId="0" fillId="0" borderId="55" xfId="0" applyFill="1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39" xfId="0" applyFill="1" applyBorder="1" applyAlignment="1">
      <alignment horizontal="right"/>
    </xf>
    <xf numFmtId="0" fontId="10" fillId="0" borderId="55" xfId="0" applyFont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0" fillId="0" borderId="55" xfId="0" applyFill="1" applyBorder="1" applyAlignment="1">
      <alignment horizontal="left"/>
    </xf>
    <xf numFmtId="0" fontId="10" fillId="44" borderId="35" xfId="0" applyFont="1" applyFill="1" applyBorder="1" applyAlignment="1">
      <alignment horizontal="center"/>
    </xf>
    <xf numFmtId="0" fontId="0" fillId="44" borderId="19" xfId="0" applyFill="1" applyBorder="1" applyAlignment="1">
      <alignment horizontal="center"/>
    </xf>
    <xf numFmtId="0" fontId="0" fillId="44" borderId="9" xfId="0" applyFill="1" applyBorder="1" applyAlignment="1">
      <alignment horizontal="center"/>
    </xf>
    <xf numFmtId="0" fontId="8" fillId="7" borderId="41" xfId="0" applyFont="1" applyFill="1" applyBorder="1" applyAlignment="1">
      <alignment horizontal="center" textRotation="90"/>
    </xf>
    <xf numFmtId="0" fontId="8" fillId="7" borderId="33" xfId="0" applyFont="1" applyFill="1" applyBorder="1" applyAlignment="1">
      <alignment horizontal="center" textRotation="90"/>
    </xf>
    <xf numFmtId="0" fontId="9" fillId="0" borderId="38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3" borderId="57" xfId="0" applyFont="1" applyFill="1" applyBorder="1" applyAlignment="1">
      <alignment horizontal="center"/>
    </xf>
    <xf numFmtId="0" fontId="9" fillId="3" borderId="58" xfId="0" applyFont="1" applyFill="1" applyBorder="1" applyAlignment="1">
      <alignment horizontal="center"/>
    </xf>
    <xf numFmtId="0" fontId="9" fillId="48" borderId="6" xfId="0" applyFont="1" applyFill="1" applyBorder="1" applyAlignment="1">
      <alignment horizontal="right" vertical="center"/>
    </xf>
    <xf numFmtId="0" fontId="8" fillId="41" borderId="7" xfId="1" applyFont="1" applyFill="1" applyBorder="1" applyAlignment="1">
      <alignment horizontal="center" textRotation="90"/>
    </xf>
    <xf numFmtId="0" fontId="8" fillId="41" borderId="8" xfId="1" applyFont="1" applyFill="1" applyBorder="1" applyAlignment="1">
      <alignment horizontal="center" textRotation="90"/>
    </xf>
    <xf numFmtId="0" fontId="8" fillId="41" borderId="32" xfId="1" applyFont="1" applyFill="1" applyBorder="1" applyAlignment="1">
      <alignment horizontal="center" textRotation="90"/>
    </xf>
    <xf numFmtId="0" fontId="8" fillId="41" borderId="33" xfId="1" applyFont="1" applyFill="1" applyBorder="1" applyAlignment="1">
      <alignment horizontal="center" textRotation="90"/>
    </xf>
    <xf numFmtId="0" fontId="10" fillId="50" borderId="43" xfId="0" applyFont="1" applyFill="1" applyBorder="1" applyAlignment="1">
      <alignment horizontal="right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1" fontId="9" fillId="5" borderId="5" xfId="0" applyNumberFormat="1" applyFont="1" applyFill="1" applyBorder="1" applyAlignment="1">
      <alignment horizontal="center" wrapText="1"/>
    </xf>
    <xf numFmtId="0" fontId="9" fillId="48" borderId="6" xfId="0" applyFont="1" applyFill="1" applyBorder="1" applyAlignment="1">
      <alignment horizontal="center"/>
    </xf>
    <xf numFmtId="44" fontId="0" fillId="55" borderId="6" xfId="0" applyNumberFormat="1" applyFill="1" applyBorder="1"/>
    <xf numFmtId="0" fontId="8" fillId="61" borderId="18" xfId="0" applyFont="1" applyFill="1" applyBorder="1" applyAlignment="1">
      <alignment horizontal="left"/>
    </xf>
    <xf numFmtId="0" fontId="8" fillId="61" borderId="6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 wrapText="1"/>
    </xf>
    <xf numFmtId="0" fontId="7" fillId="58" borderId="6" xfId="0" applyFont="1" applyFill="1" applyBorder="1" applyAlignment="1">
      <alignment horizontal="center" vertical="center"/>
    </xf>
    <xf numFmtId="1" fontId="9" fillId="0" borderId="85" xfId="0" applyNumberFormat="1" applyFont="1" applyBorder="1" applyAlignment="1">
      <alignment horizontal="center"/>
    </xf>
    <xf numFmtId="0" fontId="9" fillId="5" borderId="86" xfId="0" applyFont="1" applyFill="1" applyBorder="1" applyAlignment="1">
      <alignment horizontal="center" wrapText="1"/>
    </xf>
    <xf numFmtId="1" fontId="9" fillId="5" borderId="86" xfId="0" applyNumberFormat="1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1" fontId="9" fillId="5" borderId="6" xfId="0" applyNumberFormat="1" applyFont="1" applyFill="1" applyBorder="1" applyAlignment="1">
      <alignment horizontal="center" wrapText="1"/>
    </xf>
    <xf numFmtId="0" fontId="9" fillId="49" borderId="5" xfId="0" applyFont="1" applyFill="1" applyBorder="1" applyAlignment="1">
      <alignment horizontal="center" wrapText="1"/>
    </xf>
    <xf numFmtId="1" fontId="9" fillId="49" borderId="5" xfId="0" applyNumberFormat="1" applyFont="1" applyFill="1" applyBorder="1" applyAlignment="1">
      <alignment horizontal="center" wrapText="1"/>
    </xf>
    <xf numFmtId="0" fontId="9" fillId="49" borderId="5" xfId="0" applyFont="1" applyFill="1" applyBorder="1" applyAlignment="1">
      <alignment horizontal="center"/>
    </xf>
    <xf numFmtId="1" fontId="9" fillId="48" borderId="54" xfId="0" applyNumberFormat="1" applyFont="1" applyFill="1" applyBorder="1" applyAlignment="1">
      <alignment horizontal="center"/>
    </xf>
  </cellXfs>
  <cellStyles count="134">
    <cellStyle name="20% - Accent1 2" xfId="6"/>
    <cellStyle name="20% - Accent1 3" xfId="103"/>
    <cellStyle name="20% - Accent2 2" xfId="7"/>
    <cellStyle name="20% - Accent2 3" xfId="97"/>
    <cellStyle name="20% - Accent3 2" xfId="3"/>
    <cellStyle name="20% - Accent3 3" xfId="96"/>
    <cellStyle name="20% - Accent4 2" xfId="8"/>
    <cellStyle name="20% - Accent4 3" xfId="84"/>
    <cellStyle name="20% - Accent5 2" xfId="11"/>
    <cellStyle name="20% - Accent5 3" xfId="102"/>
    <cellStyle name="20% - Accent6 2" xfId="14"/>
    <cellStyle name="20% - Accent6 3" xfId="92"/>
    <cellStyle name="40% - Accent1 2" xfId="4"/>
    <cellStyle name="40% - Accent1 3" xfId="70"/>
    <cellStyle name="40% - Accent2 2" xfId="16"/>
    <cellStyle name="40% - Accent2 3" xfId="67"/>
    <cellStyle name="40% - Accent3 2" xfId="18"/>
    <cellStyle name="40% - Accent3 3" xfId="88"/>
    <cellStyle name="40% - Accent4 2" xfId="19"/>
    <cellStyle name="40% - Accent4 3" xfId="89"/>
    <cellStyle name="40% - Accent5 2" xfId="20"/>
    <cellStyle name="40% - Accent5 3" xfId="83"/>
    <cellStyle name="40% - Accent6 2" xfId="21"/>
    <cellStyle name="40% - Accent6 3" xfId="100"/>
    <cellStyle name="60% - Accent1 2" xfId="10"/>
    <cellStyle name="60% - Accent1 3" xfId="99"/>
    <cellStyle name="60% - Accent2 2" xfId="13"/>
    <cellStyle name="60% - Accent2 3" xfId="94"/>
    <cellStyle name="60% - Accent3 2" xfId="24"/>
    <cellStyle name="60% - Accent3 3" xfId="91"/>
    <cellStyle name="60% - Accent4 2" xfId="25"/>
    <cellStyle name="60% - Accent4 2 2" xfId="53"/>
    <cellStyle name="60% - Accent4 3" xfId="49"/>
    <cellStyle name="60% - Accent4 4" xfId="82"/>
    <cellStyle name="60% - Accent5 2" xfId="26"/>
    <cellStyle name="60% - Accent5 3" xfId="104"/>
    <cellStyle name="60% - Accent6 2" xfId="27"/>
    <cellStyle name="60% - Accent6 3" xfId="81"/>
    <cellStyle name="Accent1 2" xfId="28"/>
    <cellStyle name="Accent1 3" xfId="80"/>
    <cellStyle name="Accent2 2" xfId="29"/>
    <cellStyle name="Accent2 3" xfId="79"/>
    <cellStyle name="Accent3 2" xfId="30"/>
    <cellStyle name="Accent3 3" xfId="78"/>
    <cellStyle name="Accent4 2" xfId="31"/>
    <cellStyle name="Accent4 2 2" xfId="54"/>
    <cellStyle name="Accent4 3" xfId="48"/>
    <cellStyle name="Accent4 4" xfId="76"/>
    <cellStyle name="Accent5 2" xfId="32"/>
    <cellStyle name="Accent5 3" xfId="75"/>
    <cellStyle name="Accent6 2" xfId="33"/>
    <cellStyle name="Accent6 3" xfId="98"/>
    <cellStyle name="Bad 2" xfId="34"/>
    <cellStyle name="Bad 3" xfId="71"/>
    <cellStyle name="Calculation 2" xfId="5"/>
    <cellStyle name="Calculation 2 2" xfId="106"/>
    <cellStyle name="Calculation 2 3" xfId="111"/>
    <cellStyle name="Calculation 2 4" xfId="133"/>
    <cellStyle name="Calculation 3" xfId="93"/>
    <cellStyle name="Check Cell 2" xfId="37"/>
    <cellStyle name="Check Cell 3" xfId="63"/>
    <cellStyle name="Currency" xfId="50" builtinId="4"/>
    <cellStyle name="Currency 2" xfId="124"/>
    <cellStyle name="Excel Built-in Normal" xfId="57"/>
    <cellStyle name="Explanatory Text 2" xfId="38"/>
    <cellStyle name="Explanatory Text 3" xfId="77"/>
    <cellStyle name="Good 2" xfId="23"/>
    <cellStyle name="Good 3" xfId="95"/>
    <cellStyle name="Heading 1 2" xfId="39"/>
    <cellStyle name="Heading 1 3" xfId="101"/>
    <cellStyle name="Heading 2 2" xfId="36"/>
    <cellStyle name="Heading 2 3" xfId="74"/>
    <cellStyle name="Heading 3 2" xfId="40"/>
    <cellStyle name="Heading 3 3" xfId="72"/>
    <cellStyle name="Heading 4 2" xfId="41"/>
    <cellStyle name="Heading 4 3" xfId="69"/>
    <cellStyle name="Hyperlink" xfId="59" builtinId="8"/>
    <cellStyle name="Input 2" xfId="42"/>
    <cellStyle name="Input 2 2" xfId="120"/>
    <cellStyle name="Input 2 3" xfId="112"/>
    <cellStyle name="Input 2 4" xfId="132"/>
    <cellStyle name="Input 3" xfId="68"/>
    <cellStyle name="Linked Cell 2" xfId="43"/>
    <cellStyle name="Linked Cell 3" xfId="62"/>
    <cellStyle name="Neutral 2" xfId="44"/>
    <cellStyle name="Neutral 3" xfId="87"/>
    <cellStyle name="Normal" xfId="0" builtinId="0"/>
    <cellStyle name="Normal 10" xfId="113"/>
    <cellStyle name="Normal 11" xfId="109"/>
    <cellStyle name="Normal 12" xfId="126"/>
    <cellStyle name="Normal 2" xfId="9"/>
    <cellStyle name="Normal 2 2" xfId="45"/>
    <cellStyle name="Normal 2 2 2" xfId="73"/>
    <cellStyle name="Normal 2 3" xfId="65"/>
    <cellStyle name="Normal 3" xfId="12"/>
    <cellStyle name="Normal 3 2" xfId="52"/>
    <cellStyle name="Normal 3 3" xfId="61"/>
    <cellStyle name="Normal 4" xfId="2"/>
    <cellStyle name="Normal 5" xfId="51"/>
    <cellStyle name="Normal 5 2" xfId="125"/>
    <cellStyle name="Normal 6" xfId="56"/>
    <cellStyle name="Normal 6 2" xfId="128"/>
    <cellStyle name="Normal 7" xfId="58"/>
    <cellStyle name="Normal 7 2" xfId="129"/>
    <cellStyle name="Normal 8" xfId="60"/>
    <cellStyle name="Normal 9" xfId="105"/>
    <cellStyle name="Normal_2012 Pairings" xfId="1"/>
    <cellStyle name="Note 2" xfId="35"/>
    <cellStyle name="Note 2 2" xfId="55"/>
    <cellStyle name="Note 2 2 2" xfId="127"/>
    <cellStyle name="Note 2 2 3" xfId="131"/>
    <cellStyle name="Note 2 2 4" xfId="114"/>
    <cellStyle name="Note 2 3" xfId="118"/>
    <cellStyle name="Note 2 4" xfId="110"/>
    <cellStyle name="Note 2 5" xfId="117"/>
    <cellStyle name="Note 3" xfId="47"/>
    <cellStyle name="Note 3 2" xfId="122"/>
    <cellStyle name="Note 3 3" xfId="107"/>
    <cellStyle name="Note 3 4" xfId="116"/>
    <cellStyle name="Note 4" xfId="90"/>
    <cellStyle name="Output 2" xfId="22"/>
    <cellStyle name="Output 2 2" xfId="115"/>
    <cellStyle name="Output 2 3" xfId="123"/>
    <cellStyle name="Output 2 4" xfId="119"/>
    <cellStyle name="Output 3" xfId="86"/>
    <cellStyle name="Title 2" xfId="15"/>
    <cellStyle name="Title 3" xfId="66"/>
    <cellStyle name="Total 2" xfId="46"/>
    <cellStyle name="Total 2 2" xfId="121"/>
    <cellStyle name="Total 2 3" xfId="108"/>
    <cellStyle name="Total 2 4" xfId="130"/>
    <cellStyle name="Total 3" xfId="85"/>
    <cellStyle name="Warning Text 2" xfId="17"/>
    <cellStyle name="Warning Text 3" xfId="64"/>
  </cellStyles>
  <dxfs count="45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2"/>
  <sheetViews>
    <sheetView zoomScaleNormal="100" workbookViewId="0">
      <selection activeCell="E27" sqref="E27"/>
    </sheetView>
  </sheetViews>
  <sheetFormatPr defaultColWidth="17.28515625" defaultRowHeight="15.75" customHeight="1"/>
  <cols>
    <col min="1" max="1" width="20" customWidth="1"/>
    <col min="2" max="2" width="11.85546875" customWidth="1"/>
    <col min="3" max="3" width="4.85546875" customWidth="1"/>
    <col min="4" max="4" width="4.85546875" bestFit="1" customWidth="1"/>
    <col min="5" max="5" width="8.7109375" style="379" bestFit="1" customWidth="1"/>
    <col min="6" max="6" width="4.85546875" style="379" bestFit="1" customWidth="1"/>
    <col min="7" max="7" width="6.140625" bestFit="1" customWidth="1"/>
    <col min="8" max="8" width="9" customWidth="1"/>
    <col min="9" max="9" width="6.140625" customWidth="1"/>
    <col min="10" max="10" width="5.28515625" customWidth="1"/>
    <col min="11" max="11" width="10.140625" bestFit="1" customWidth="1"/>
    <col min="12" max="12" width="5.140625" customWidth="1"/>
    <col min="13" max="13" width="5.28515625" customWidth="1"/>
    <col min="14" max="15" width="5.7109375" customWidth="1"/>
    <col min="16" max="16" width="7" customWidth="1"/>
    <col min="17" max="17" width="6" customWidth="1"/>
    <col min="18" max="18" width="3.28515625" customWidth="1"/>
    <col min="19" max="19" width="3.5703125" style="47" customWidth="1"/>
    <col min="20" max="20" width="12.7109375" style="48" bestFit="1" customWidth="1"/>
    <col min="21" max="22" width="6.140625" style="47" customWidth="1"/>
    <col min="23" max="23" width="5.28515625" style="47" customWidth="1"/>
    <col min="24" max="24" width="4.7109375" customWidth="1"/>
    <col min="25" max="25" width="3.28515625" style="47" bestFit="1" customWidth="1"/>
    <col min="26" max="26" width="4" customWidth="1"/>
    <col min="27" max="27" width="10.5703125" customWidth="1"/>
    <col min="28" max="29" width="6.42578125" customWidth="1"/>
    <col min="30" max="30" width="5.140625" customWidth="1"/>
    <col min="31" max="31" width="3.28515625" bestFit="1" customWidth="1"/>
    <col min="32" max="32" width="9.28515625" customWidth="1"/>
    <col min="33" max="33" width="6.5703125" customWidth="1"/>
    <col min="34" max="34" width="6.42578125" customWidth="1"/>
    <col min="35" max="35" width="6.140625" customWidth="1"/>
    <col min="36" max="36" width="6" customWidth="1"/>
    <col min="37" max="37" width="3.28515625" bestFit="1" customWidth="1"/>
    <col min="38" max="38" width="9.28515625" customWidth="1"/>
    <col min="39" max="39" width="6.42578125" customWidth="1"/>
    <col min="40" max="40" width="7" customWidth="1"/>
    <col min="41" max="41" width="6.5703125" customWidth="1"/>
    <col min="43" max="43" width="8.85546875" customWidth="1"/>
    <col min="44" max="44" width="10.42578125" customWidth="1"/>
  </cols>
  <sheetData>
    <row r="1" spans="1:38" ht="21" customHeight="1">
      <c r="A1" s="1"/>
      <c r="B1" s="1"/>
      <c r="C1" s="417" t="s">
        <v>113</v>
      </c>
      <c r="D1" s="417"/>
      <c r="E1" s="417"/>
      <c r="F1" s="417"/>
      <c r="G1" s="417"/>
      <c r="H1" s="380"/>
      <c r="I1" s="381"/>
      <c r="J1" s="381"/>
      <c r="K1" s="381"/>
      <c r="L1" s="381"/>
      <c r="M1" s="2"/>
      <c r="N1" s="2"/>
      <c r="O1" s="2"/>
      <c r="P1" s="2"/>
      <c r="Q1" s="1"/>
      <c r="R1" s="128"/>
      <c r="S1" s="414" t="s">
        <v>73</v>
      </c>
      <c r="T1" s="410" t="s">
        <v>92</v>
      </c>
      <c r="U1" s="411"/>
      <c r="V1" s="411"/>
      <c r="W1" s="412"/>
      <c r="X1" s="120"/>
      <c r="Y1" s="349"/>
      <c r="AC1" s="349"/>
      <c r="AD1" s="302"/>
      <c r="AE1" s="302"/>
      <c r="AF1" s="302"/>
      <c r="AG1" s="302"/>
      <c r="AH1" s="302"/>
      <c r="AI1" s="302"/>
      <c r="AJ1" s="302"/>
      <c r="AK1" s="302"/>
      <c r="AL1" s="302"/>
    </row>
    <row r="2" spans="1:38" ht="21" customHeight="1">
      <c r="A2" s="1"/>
      <c r="B2" s="1"/>
      <c r="C2" s="418"/>
      <c r="D2" s="418"/>
      <c r="E2" s="418"/>
      <c r="F2" s="418"/>
      <c r="G2" s="418"/>
      <c r="H2" s="384"/>
      <c r="I2" s="382"/>
      <c r="J2" s="382"/>
      <c r="K2" s="382"/>
      <c r="L2" s="382"/>
      <c r="M2" s="2"/>
      <c r="N2" s="2"/>
      <c r="O2" s="2"/>
      <c r="P2" s="2"/>
      <c r="Q2" s="1"/>
      <c r="R2" s="128"/>
      <c r="S2" s="415"/>
      <c r="T2" s="350">
        <v>126</v>
      </c>
      <c r="U2" s="351">
        <v>120</v>
      </c>
      <c r="V2" s="351">
        <v>69.400000000000006</v>
      </c>
      <c r="W2" s="351">
        <v>67.5</v>
      </c>
      <c r="X2" s="120"/>
      <c r="Y2" s="349"/>
      <c r="Z2" s="407" t="s">
        <v>106</v>
      </c>
      <c r="AA2" s="408"/>
      <c r="AB2" s="409"/>
      <c r="AC2" s="349"/>
      <c r="AD2" s="302"/>
      <c r="AE2" s="302"/>
      <c r="AF2" s="302"/>
      <c r="AG2" s="302"/>
      <c r="AH2" s="302"/>
      <c r="AI2" s="302"/>
      <c r="AJ2" s="302"/>
      <c r="AK2" s="302"/>
      <c r="AL2" s="302"/>
    </row>
    <row r="3" spans="1:38" ht="21" customHeight="1">
      <c r="A3" s="363" t="s">
        <v>112</v>
      </c>
      <c r="B3" s="402" t="s">
        <v>92</v>
      </c>
      <c r="C3" s="403"/>
      <c r="D3" s="403"/>
      <c r="E3" s="404"/>
      <c r="F3" s="405"/>
      <c r="G3" s="406"/>
      <c r="H3" s="413" t="s">
        <v>84</v>
      </c>
      <c r="I3" s="413"/>
      <c r="J3" s="413"/>
      <c r="K3" s="413"/>
      <c r="L3" s="413"/>
      <c r="M3" s="413"/>
      <c r="N3" s="413"/>
      <c r="O3" s="413"/>
      <c r="P3" s="413"/>
      <c r="Q3" s="4"/>
      <c r="R3" s="130"/>
      <c r="S3" s="416"/>
      <c r="T3" s="352"/>
      <c r="U3" s="353" t="s">
        <v>1</v>
      </c>
      <c r="V3" s="353" t="s">
        <v>2</v>
      </c>
      <c r="W3" s="353" t="s">
        <v>74</v>
      </c>
      <c r="X3" s="120"/>
      <c r="Y3" s="349"/>
      <c r="Z3" s="316"/>
      <c r="AA3" s="229" t="s">
        <v>73</v>
      </c>
      <c r="AB3" s="209" t="s">
        <v>1</v>
      </c>
      <c r="AC3" s="349"/>
      <c r="AD3" s="302"/>
      <c r="AE3" s="302"/>
      <c r="AF3" s="302"/>
      <c r="AG3" s="302"/>
      <c r="AH3" s="302"/>
      <c r="AI3" s="302"/>
      <c r="AJ3" s="302"/>
      <c r="AK3" s="302"/>
      <c r="AL3" s="302"/>
    </row>
    <row r="4" spans="1:38" ht="21" customHeight="1">
      <c r="A4" s="365" t="s">
        <v>107</v>
      </c>
      <c r="B4" s="366"/>
      <c r="C4" s="362" t="s">
        <v>1</v>
      </c>
      <c r="D4" s="234" t="s">
        <v>2</v>
      </c>
      <c r="E4" s="387"/>
      <c r="F4" s="362" t="s">
        <v>1</v>
      </c>
      <c r="G4" s="234" t="s">
        <v>3</v>
      </c>
      <c r="H4" s="44"/>
      <c r="I4" s="44" t="s">
        <v>4</v>
      </c>
      <c r="J4" s="234" t="s">
        <v>5</v>
      </c>
      <c r="K4" s="44"/>
      <c r="L4" s="44" t="s">
        <v>6</v>
      </c>
      <c r="M4" s="234" t="s">
        <v>7</v>
      </c>
      <c r="N4" s="45" t="s">
        <v>8</v>
      </c>
      <c r="O4" s="46" t="s">
        <v>9</v>
      </c>
      <c r="P4" s="6" t="s">
        <v>10</v>
      </c>
      <c r="Q4" s="4"/>
      <c r="R4" s="130"/>
      <c r="S4" s="211">
        <v>1</v>
      </c>
      <c r="T4" s="226" t="s">
        <v>86</v>
      </c>
      <c r="U4" s="369">
        <v>26.4</v>
      </c>
      <c r="V4" s="208">
        <f t="shared" ref="V4:V30" si="0">ROUND(U4*$T$2/113,0)</f>
        <v>29</v>
      </c>
      <c r="W4" s="96">
        <f t="shared" ref="W4:W27" si="1">ROUND((U4*$U$2/113),0)-ROUND(($V$2-$W$2),0)</f>
        <v>26</v>
      </c>
      <c r="X4" s="120"/>
      <c r="Y4" s="349"/>
      <c r="Z4" s="210">
        <v>1</v>
      </c>
      <c r="AA4" s="226" t="s">
        <v>86</v>
      </c>
      <c r="AB4" s="369">
        <v>26.4</v>
      </c>
      <c r="AC4" s="349"/>
      <c r="AD4" s="302"/>
      <c r="AE4" s="302"/>
      <c r="AF4" s="302"/>
      <c r="AG4" s="302"/>
      <c r="AH4" s="302"/>
      <c r="AI4" s="302"/>
      <c r="AJ4" s="302"/>
      <c r="AK4" s="302"/>
      <c r="AL4" s="302"/>
    </row>
    <row r="5" spans="1:38" ht="21" customHeight="1">
      <c r="A5" s="44" t="s">
        <v>56</v>
      </c>
      <c r="B5" s="374" t="s">
        <v>15</v>
      </c>
      <c r="C5" s="8">
        <f t="shared" ref="C5:C11" si="2">INDEX($U$4:$U$32,MATCH(B5,$T$4:$T$32,0),1)</f>
        <v>20.100000000000001</v>
      </c>
      <c r="D5" s="239">
        <f>INDEX($V$4:$V$32,MATCH(B5,$T$4:$T$32,0),1)</f>
        <v>22</v>
      </c>
      <c r="E5" s="118" t="s">
        <v>96</v>
      </c>
      <c r="F5" s="8">
        <f t="shared" ref="F5:F11" si="3">INDEX($U$4:$U$32,MATCH(E5,$T$4:$T$32,0),1)</f>
        <v>19</v>
      </c>
      <c r="G5" s="239">
        <f>INDEX($V$4:$V$32,MATCH(E5,$T$4:$T$32,0),1)</f>
        <v>21</v>
      </c>
      <c r="H5" s="118" t="s">
        <v>99</v>
      </c>
      <c r="I5" s="8">
        <f>INDEX($U$4:$U$32,MATCH(H5,$T$4:$T$32,0),1)</f>
        <v>14</v>
      </c>
      <c r="J5" s="238">
        <f>INDEX($V$4:$V$32,MATCH(H5,$T$4:$T$32,0),1)</f>
        <v>16</v>
      </c>
      <c r="K5" s="117" t="s">
        <v>114</v>
      </c>
      <c r="L5" s="71">
        <f>INDEX($U$4:$U$32,MATCH(K5,$T$4:$T$32,0),1)</f>
        <v>36.200000000000003</v>
      </c>
      <c r="M5" s="238">
        <f>INDEX($V$4:$V$32,MATCH(K5,$T$4:$T$32,0),1)</f>
        <v>40</v>
      </c>
      <c r="N5" s="8">
        <f t="shared" ref="N5:O11" si="4">SUM(P5/2)</f>
        <v>22.5</v>
      </c>
      <c r="O5" s="9">
        <f t="shared" ref="O5:O11" si="5">SUM(P5/2)</f>
        <v>22.5</v>
      </c>
      <c r="P5" s="139">
        <f>144-D5-G5-J5-M5</f>
        <v>45</v>
      </c>
      <c r="Q5" s="4"/>
      <c r="R5" s="130"/>
      <c r="S5" s="211">
        <v>2</v>
      </c>
      <c r="T5" s="227" t="s">
        <v>12</v>
      </c>
      <c r="U5" s="370">
        <v>17.2</v>
      </c>
      <c r="V5" s="208">
        <f t="shared" si="0"/>
        <v>19</v>
      </c>
      <c r="W5" s="96">
        <f t="shared" si="1"/>
        <v>16</v>
      </c>
      <c r="X5" s="120"/>
      <c r="Y5" s="349"/>
      <c r="Z5" s="210">
        <v>2</v>
      </c>
      <c r="AA5" s="227" t="s">
        <v>12</v>
      </c>
      <c r="AB5" s="370">
        <v>17.2</v>
      </c>
      <c r="AC5" s="349"/>
      <c r="AD5" s="302"/>
      <c r="AE5" s="302"/>
      <c r="AF5" s="302"/>
      <c r="AG5" s="302"/>
      <c r="AH5" s="302"/>
      <c r="AI5" s="302"/>
      <c r="AJ5" s="302"/>
      <c r="AK5" s="302"/>
      <c r="AL5" s="302"/>
    </row>
    <row r="6" spans="1:38" ht="21" customHeight="1">
      <c r="A6" s="5" t="s">
        <v>57</v>
      </c>
      <c r="B6" s="117" t="s">
        <v>13</v>
      </c>
      <c r="C6" s="8">
        <f t="shared" si="2"/>
        <v>32.5</v>
      </c>
      <c r="D6" s="239">
        <f>INDEX($W$4:$W$32,MATCH(B6,$T$4:$T$32,0),1)</f>
        <v>33</v>
      </c>
      <c r="E6" s="118" t="s">
        <v>80</v>
      </c>
      <c r="F6" s="8">
        <f t="shared" si="3"/>
        <v>8.1</v>
      </c>
      <c r="G6" s="239">
        <f t="shared" ref="G6:G11" si="6">INDEX($V$4:$V$32,MATCH(E6,$T$4:$T$32,0),1)</f>
        <v>9</v>
      </c>
      <c r="H6" s="117" t="s">
        <v>78</v>
      </c>
      <c r="I6" s="8">
        <f t="shared" ref="I6:I11" si="7">INDEX($U$4:$U$32,MATCH(H6,$T$4:$T$32,0),1)</f>
        <v>20.5</v>
      </c>
      <c r="J6" s="238">
        <f>INDEX($V$4:$V$32,MATCH(H6,$T$4:$T$32,0),1)</f>
        <v>23</v>
      </c>
      <c r="K6" s="117" t="s">
        <v>11</v>
      </c>
      <c r="L6" s="71">
        <f>INDEX($U$4:$U$32,MATCH(K6,$T$4:$T$32,0),1)</f>
        <v>23.5</v>
      </c>
      <c r="M6" s="238">
        <f>INDEX($W$4:$W$32,MATCH(K6,$T$4:$T$32,0),1)</f>
        <v>23</v>
      </c>
      <c r="N6" s="8">
        <f t="shared" si="4"/>
        <v>28</v>
      </c>
      <c r="O6" s="8">
        <f>SUM(P6/2)</f>
        <v>28</v>
      </c>
      <c r="P6" s="139">
        <f t="shared" ref="P6:P11" si="8">144-D6-G6-J6-M6</f>
        <v>56</v>
      </c>
      <c r="Q6" s="4"/>
      <c r="R6" s="130"/>
      <c r="S6" s="211">
        <v>3</v>
      </c>
      <c r="T6" s="227" t="s">
        <v>48</v>
      </c>
      <c r="U6" s="370">
        <v>18.600000000000001</v>
      </c>
      <c r="V6" s="208">
        <f t="shared" si="0"/>
        <v>21</v>
      </c>
      <c r="W6" s="96">
        <f t="shared" si="1"/>
        <v>18</v>
      </c>
      <c r="X6" s="120"/>
      <c r="Y6" s="349"/>
      <c r="Z6" s="210">
        <v>3</v>
      </c>
      <c r="AA6" s="227" t="s">
        <v>48</v>
      </c>
      <c r="AB6" s="370">
        <v>18.600000000000001</v>
      </c>
      <c r="AC6" s="349"/>
      <c r="AD6" s="302"/>
      <c r="AE6" s="302"/>
      <c r="AF6" s="302"/>
      <c r="AG6" s="302"/>
      <c r="AH6" s="302"/>
      <c r="AI6" s="302"/>
      <c r="AJ6" s="302"/>
      <c r="AK6" s="302"/>
      <c r="AL6" s="302"/>
    </row>
    <row r="7" spans="1:38" ht="21" customHeight="1">
      <c r="A7" s="5" t="s">
        <v>58</v>
      </c>
      <c r="B7" s="114" t="s">
        <v>104</v>
      </c>
      <c r="C7" s="8">
        <f t="shared" si="2"/>
        <v>14.7</v>
      </c>
      <c r="D7" s="239">
        <f>INDEX($V$4:$V$32,MATCH(B7,$T$4:$T$32,0),1)</f>
        <v>16</v>
      </c>
      <c r="E7" s="115" t="s">
        <v>48</v>
      </c>
      <c r="F7" s="8">
        <f t="shared" si="3"/>
        <v>18.600000000000001</v>
      </c>
      <c r="G7" s="239">
        <f t="shared" si="6"/>
        <v>21</v>
      </c>
      <c r="H7" s="114" t="s">
        <v>82</v>
      </c>
      <c r="I7" s="8">
        <f t="shared" si="7"/>
        <v>13.6</v>
      </c>
      <c r="J7" s="238">
        <f>INDEX($V$4:$V$32,MATCH(H7,$T$4:$T$32,0),1)</f>
        <v>15</v>
      </c>
      <c r="K7" s="114" t="s">
        <v>103</v>
      </c>
      <c r="L7" s="71">
        <f>INDEX($U$4:$U$32,MATCH(K7,$T$4:$T$32,0),1)</f>
        <v>5.5</v>
      </c>
      <c r="M7" s="238">
        <f>INDEX($V$4:$V$32,MATCH(K7,$T$4:$T$32,0),1)</f>
        <v>6</v>
      </c>
      <c r="N7" s="71">
        <f t="shared" si="4"/>
        <v>43</v>
      </c>
      <c r="O7" s="73">
        <f t="shared" si="5"/>
        <v>43</v>
      </c>
      <c r="P7" s="139">
        <f t="shared" si="8"/>
        <v>86</v>
      </c>
      <c r="Q7" s="4"/>
      <c r="R7" s="130"/>
      <c r="S7" s="211">
        <v>4</v>
      </c>
      <c r="T7" s="227" t="s">
        <v>17</v>
      </c>
      <c r="U7" s="370">
        <v>23.4</v>
      </c>
      <c r="V7" s="208">
        <f t="shared" si="0"/>
        <v>26</v>
      </c>
      <c r="W7" s="96">
        <f t="shared" si="1"/>
        <v>23</v>
      </c>
      <c r="X7" s="120"/>
      <c r="Y7" s="349"/>
      <c r="Z7" s="211">
        <v>4</v>
      </c>
      <c r="AA7" s="227" t="s">
        <v>17</v>
      </c>
      <c r="AB7" s="370">
        <v>23.4</v>
      </c>
      <c r="AC7" s="349"/>
      <c r="AD7" s="302"/>
      <c r="AE7" s="302"/>
      <c r="AF7" s="302"/>
      <c r="AG7" s="302"/>
      <c r="AH7" s="302"/>
      <c r="AI7" s="302"/>
      <c r="AJ7" s="302"/>
      <c r="AK7" s="302"/>
      <c r="AL7" s="302"/>
    </row>
    <row r="8" spans="1:38" ht="21" customHeight="1">
      <c r="A8" s="5" t="s">
        <v>59</v>
      </c>
      <c r="B8" s="116" t="s">
        <v>0</v>
      </c>
      <c r="C8" s="8">
        <f t="shared" si="2"/>
        <v>9.1</v>
      </c>
      <c r="D8" s="239">
        <f>INDEX($V$4:$V$32,MATCH(B8,$T$4:$T$32,0),1)</f>
        <v>10</v>
      </c>
      <c r="E8" s="119" t="s">
        <v>77</v>
      </c>
      <c r="F8" s="8">
        <f t="shared" si="3"/>
        <v>15.2</v>
      </c>
      <c r="G8" s="239">
        <f t="shared" si="6"/>
        <v>17</v>
      </c>
      <c r="H8" s="116" t="s">
        <v>83</v>
      </c>
      <c r="I8" s="8">
        <f t="shared" si="7"/>
        <v>15.2</v>
      </c>
      <c r="J8" s="238">
        <f>INDEX($V$4:$V$32,MATCH(H8,$T$4:$T$32,0),1)</f>
        <v>17</v>
      </c>
      <c r="K8" s="116" t="s">
        <v>100</v>
      </c>
      <c r="L8" s="71">
        <f>INDEX($U$4:$U$30,MATCH(K8,$T$4:$T$30,0),1)</f>
        <v>31.5</v>
      </c>
      <c r="M8" s="238">
        <f>INDEX($V$4:$V$30,MATCH(K8,$T$4:$T$30,0),1)</f>
        <v>35</v>
      </c>
      <c r="N8" s="74">
        <f t="shared" si="4"/>
        <v>32.5</v>
      </c>
      <c r="O8" s="74">
        <f t="shared" si="5"/>
        <v>32.5</v>
      </c>
      <c r="P8" s="139">
        <f t="shared" si="8"/>
        <v>65</v>
      </c>
      <c r="Q8" s="4"/>
      <c r="R8" s="130"/>
      <c r="S8" s="211">
        <v>5</v>
      </c>
      <c r="T8" s="227" t="s">
        <v>0</v>
      </c>
      <c r="U8" s="370">
        <v>9.1</v>
      </c>
      <c r="V8" s="208">
        <f t="shared" si="0"/>
        <v>10</v>
      </c>
      <c r="W8" s="96">
        <f t="shared" si="1"/>
        <v>8</v>
      </c>
      <c r="X8" s="120"/>
      <c r="Y8" s="349"/>
      <c r="Z8" s="211">
        <v>5</v>
      </c>
      <c r="AA8" s="227" t="s">
        <v>0</v>
      </c>
      <c r="AB8" s="370">
        <v>9.1</v>
      </c>
      <c r="AC8" s="349"/>
      <c r="AD8" s="302"/>
      <c r="AE8" s="302"/>
      <c r="AF8" s="302"/>
      <c r="AG8" s="302"/>
      <c r="AH8" s="302"/>
      <c r="AI8" s="302"/>
      <c r="AJ8" s="302"/>
      <c r="AK8" s="302"/>
      <c r="AL8" s="302"/>
    </row>
    <row r="9" spans="1:38" ht="21" customHeight="1">
      <c r="A9" s="5" t="s">
        <v>60</v>
      </c>
      <c r="B9" s="116" t="s">
        <v>79</v>
      </c>
      <c r="C9" s="8">
        <f t="shared" si="2"/>
        <v>15.9</v>
      </c>
      <c r="D9" s="239">
        <f>INDEX($V$4:$V$32,MATCH(B9,$T$4:$T$32,0),1)</f>
        <v>18</v>
      </c>
      <c r="E9" s="119" t="s">
        <v>102</v>
      </c>
      <c r="F9" s="8">
        <f t="shared" si="3"/>
        <v>15.1</v>
      </c>
      <c r="G9" s="239">
        <f t="shared" si="6"/>
        <v>17</v>
      </c>
      <c r="H9" s="116" t="s">
        <v>17</v>
      </c>
      <c r="I9" s="8">
        <f t="shared" si="7"/>
        <v>23.4</v>
      </c>
      <c r="J9" s="238">
        <f>INDEX($W$4:$W$32,MATCH(H9,$T$4:$T$32,0),1)</f>
        <v>23</v>
      </c>
      <c r="K9" s="116" t="s">
        <v>86</v>
      </c>
      <c r="L9" s="71">
        <f>INDEX($U$4:$U$30,MATCH(K9,$T$4:$T$30,0),1)</f>
        <v>26.4</v>
      </c>
      <c r="M9" s="238">
        <f>INDEX($V$4:$V$30,MATCH(K9,$T$4:$T$30,0),1)</f>
        <v>29</v>
      </c>
      <c r="N9" s="74">
        <f t="shared" si="4"/>
        <v>28.5</v>
      </c>
      <c r="O9" s="74">
        <f t="shared" si="5"/>
        <v>28.5</v>
      </c>
      <c r="P9" s="139">
        <f t="shared" si="8"/>
        <v>57</v>
      </c>
      <c r="Q9" s="4"/>
      <c r="R9" s="130"/>
      <c r="S9" s="211">
        <v>6</v>
      </c>
      <c r="T9" s="228" t="s">
        <v>82</v>
      </c>
      <c r="U9" s="370">
        <v>13.6</v>
      </c>
      <c r="V9" s="208">
        <f t="shared" si="0"/>
        <v>15</v>
      </c>
      <c r="W9" s="96">
        <f t="shared" si="1"/>
        <v>12</v>
      </c>
      <c r="X9" s="120"/>
      <c r="Y9" s="349"/>
      <c r="Z9" s="211">
        <v>6</v>
      </c>
      <c r="AA9" s="228" t="s">
        <v>82</v>
      </c>
      <c r="AB9" s="370">
        <v>13.6</v>
      </c>
      <c r="AC9" s="349"/>
      <c r="AD9" s="302"/>
      <c r="AE9" s="302"/>
      <c r="AF9" s="302"/>
      <c r="AG9" s="302"/>
      <c r="AH9" s="302"/>
      <c r="AI9" s="302"/>
      <c r="AJ9" s="302"/>
      <c r="AK9" s="302"/>
      <c r="AL9" s="302"/>
    </row>
    <row r="10" spans="1:38" ht="21" customHeight="1">
      <c r="A10" s="324" t="s">
        <v>81</v>
      </c>
      <c r="B10" s="325" t="s">
        <v>94</v>
      </c>
      <c r="C10" s="8">
        <f t="shared" si="2"/>
        <v>17</v>
      </c>
      <c r="D10" s="239">
        <f>INDEX($W$4:$W$32,MATCH(B10,$T$4:$T$32,0),1)</f>
        <v>16</v>
      </c>
      <c r="E10" s="326" t="s">
        <v>14</v>
      </c>
      <c r="F10" s="8">
        <f t="shared" si="3"/>
        <v>13.4</v>
      </c>
      <c r="G10" s="239">
        <f t="shared" si="6"/>
        <v>15</v>
      </c>
      <c r="H10" s="325" t="s">
        <v>95</v>
      </c>
      <c r="I10" s="8">
        <f t="shared" si="7"/>
        <v>14.3</v>
      </c>
      <c r="J10" s="238">
        <f>INDEX($V$4:$V$32,MATCH(H10,$T$4:$T$32,0),1)</f>
        <v>16</v>
      </c>
      <c r="K10" s="325" t="s">
        <v>16</v>
      </c>
      <c r="L10" s="71">
        <f>INDEX($U$4:$U$30,MATCH(K10,$T$4:$T$30,0),1)</f>
        <v>26</v>
      </c>
      <c r="M10" s="371">
        <f>INDEX($W$4:$W$30,MATCH(K10,$T$4:$T$30,0),1)</f>
        <v>26</v>
      </c>
      <c r="N10" s="327">
        <f t="shared" si="4"/>
        <v>35.5</v>
      </c>
      <c r="O10" s="327">
        <f t="shared" si="5"/>
        <v>35.5</v>
      </c>
      <c r="P10" s="328">
        <f t="shared" si="8"/>
        <v>71</v>
      </c>
      <c r="Q10" s="1"/>
      <c r="R10" s="128"/>
      <c r="S10" s="211">
        <v>7</v>
      </c>
      <c r="T10" s="227" t="s">
        <v>83</v>
      </c>
      <c r="U10" s="370">
        <v>15.2</v>
      </c>
      <c r="V10" s="208">
        <f t="shared" si="0"/>
        <v>17</v>
      </c>
      <c r="W10" s="96">
        <f t="shared" si="1"/>
        <v>14</v>
      </c>
      <c r="X10" s="120"/>
      <c r="Y10" s="349"/>
      <c r="Z10" s="211">
        <v>7</v>
      </c>
      <c r="AA10" s="227" t="s">
        <v>83</v>
      </c>
      <c r="AB10" s="370">
        <v>15.2</v>
      </c>
      <c r="AC10" s="349"/>
      <c r="AD10" s="302"/>
      <c r="AE10" s="302"/>
      <c r="AF10" s="302"/>
      <c r="AG10" s="302"/>
      <c r="AH10" s="302"/>
      <c r="AI10" s="302"/>
      <c r="AJ10" s="302"/>
      <c r="AK10" s="302"/>
      <c r="AL10" s="302"/>
    </row>
    <row r="11" spans="1:38" ht="21" customHeight="1">
      <c r="A11" s="314" t="s">
        <v>105</v>
      </c>
      <c r="B11" s="116" t="s">
        <v>18</v>
      </c>
      <c r="C11" s="8">
        <f t="shared" si="2"/>
        <v>13.8</v>
      </c>
      <c r="D11" s="239">
        <f>INDEX($V$4:$V$32,MATCH(B11,$T$4:$T$32,0),1)</f>
        <v>15</v>
      </c>
      <c r="E11" s="119" t="s">
        <v>97</v>
      </c>
      <c r="F11" s="8">
        <f t="shared" si="3"/>
        <v>20.399999999999999</v>
      </c>
      <c r="G11" s="239">
        <f t="shared" si="6"/>
        <v>23</v>
      </c>
      <c r="H11" s="116" t="s">
        <v>12</v>
      </c>
      <c r="I11" s="8">
        <f t="shared" si="7"/>
        <v>17.2</v>
      </c>
      <c r="J11" s="238">
        <f>INDEX($W$4:$W$32,MATCH(H11,$T$4:$T$32,0),1)</f>
        <v>16</v>
      </c>
      <c r="K11" s="116" t="s">
        <v>110</v>
      </c>
      <c r="L11" s="74">
        <f>INDEX($U$4:$U$30,MATCH(K11,$T$4:$T$30,0),1)</f>
        <v>12.1</v>
      </c>
      <c r="M11" s="238">
        <f>INDEX($V$4:$V$30,MATCH(K11,$T$4:$T$30,0),1)</f>
        <v>13</v>
      </c>
      <c r="N11" s="74">
        <f t="shared" si="4"/>
        <v>38.5</v>
      </c>
      <c r="O11" s="74">
        <f t="shared" si="5"/>
        <v>38.5</v>
      </c>
      <c r="P11" s="329">
        <f t="shared" si="8"/>
        <v>77</v>
      </c>
      <c r="Q11" s="1"/>
      <c r="R11" s="128"/>
      <c r="S11" s="211">
        <v>8</v>
      </c>
      <c r="T11" s="227" t="s">
        <v>97</v>
      </c>
      <c r="U11" s="370">
        <v>20.399999999999999</v>
      </c>
      <c r="V11" s="208">
        <f t="shared" si="0"/>
        <v>23</v>
      </c>
      <c r="W11" s="96">
        <f t="shared" si="1"/>
        <v>20</v>
      </c>
      <c r="X11" s="120"/>
      <c r="Y11" s="349"/>
      <c r="Z11" s="211">
        <v>8</v>
      </c>
      <c r="AA11" s="227" t="s">
        <v>97</v>
      </c>
      <c r="AB11" s="370">
        <v>20.399999999999999</v>
      </c>
      <c r="AC11" s="349"/>
      <c r="AD11" s="302"/>
      <c r="AE11" s="302"/>
      <c r="AF11" s="302"/>
      <c r="AG11" s="302"/>
      <c r="AH11" s="302"/>
      <c r="AI11" s="302"/>
      <c r="AJ11" s="302"/>
      <c r="AK11" s="302"/>
      <c r="AL11" s="302"/>
    </row>
    <row r="12" spans="1:38" ht="21" customHeight="1">
      <c r="A12" s="4"/>
      <c r="B12" s="70" t="s">
        <v>49</v>
      </c>
      <c r="C12" s="1"/>
      <c r="D12" s="1"/>
      <c r="E12" s="1"/>
      <c r="F12" s="388"/>
      <c r="G12" s="385"/>
      <c r="H12" s="385"/>
      <c r="I12" s="385"/>
      <c r="J12" s="385"/>
      <c r="K12" s="385"/>
      <c r="L12" s="385"/>
      <c r="M12" s="385"/>
      <c r="N12" s="385"/>
      <c r="O12" s="385"/>
      <c r="P12" s="1"/>
      <c r="Q12" s="1"/>
      <c r="R12" s="128"/>
      <c r="S12" s="211">
        <v>9</v>
      </c>
      <c r="T12" s="227" t="s">
        <v>94</v>
      </c>
      <c r="U12" s="370">
        <v>17</v>
      </c>
      <c r="V12" s="208">
        <f t="shared" si="0"/>
        <v>19</v>
      </c>
      <c r="W12" s="96">
        <f t="shared" si="1"/>
        <v>16</v>
      </c>
      <c r="X12" s="120"/>
      <c r="Y12" s="349"/>
      <c r="Z12" s="211">
        <v>9</v>
      </c>
      <c r="AA12" s="227" t="s">
        <v>94</v>
      </c>
      <c r="AB12" s="370">
        <v>17</v>
      </c>
      <c r="AC12" s="349"/>
      <c r="AD12" s="302"/>
      <c r="AE12" s="302"/>
      <c r="AF12" s="302"/>
      <c r="AG12" s="302"/>
      <c r="AH12" s="302"/>
      <c r="AI12" s="302"/>
      <c r="AJ12" s="302"/>
      <c r="AK12" s="302"/>
      <c r="AL12" s="302"/>
    </row>
    <row r="13" spans="1:38" ht="21" customHeight="1">
      <c r="Q13" s="1"/>
      <c r="R13" s="128"/>
      <c r="S13" s="211">
        <v>10</v>
      </c>
      <c r="T13" s="227" t="s">
        <v>102</v>
      </c>
      <c r="U13" s="370">
        <v>15.1</v>
      </c>
      <c r="V13" s="208">
        <f t="shared" si="0"/>
        <v>17</v>
      </c>
      <c r="W13" s="96">
        <f t="shared" si="1"/>
        <v>14</v>
      </c>
      <c r="X13" s="120"/>
      <c r="Y13" s="349"/>
      <c r="Z13" s="211">
        <v>10</v>
      </c>
      <c r="AA13" s="227" t="s">
        <v>102</v>
      </c>
      <c r="AB13" s="370">
        <v>15.1</v>
      </c>
      <c r="AC13" s="349"/>
      <c r="AD13" s="302"/>
      <c r="AE13" s="302"/>
      <c r="AF13" s="302"/>
      <c r="AG13" s="302"/>
      <c r="AH13" s="302"/>
      <c r="AI13" s="302"/>
      <c r="AJ13" s="302"/>
      <c r="AK13" s="302"/>
      <c r="AL13" s="302"/>
    </row>
    <row r="14" spans="1:38" ht="21" customHeight="1">
      <c r="A14" s="3" t="s">
        <v>111</v>
      </c>
      <c r="B14" s="402" t="s">
        <v>92</v>
      </c>
      <c r="C14" s="403"/>
      <c r="D14" s="403"/>
      <c r="E14" s="404"/>
      <c r="F14" s="405"/>
      <c r="G14" s="406"/>
      <c r="H14" s="413" t="s">
        <v>85</v>
      </c>
      <c r="I14" s="413"/>
      <c r="J14" s="413"/>
      <c r="K14" s="413"/>
      <c r="L14" s="413"/>
      <c r="M14" s="413"/>
      <c r="N14" s="413"/>
      <c r="O14" s="413"/>
      <c r="P14" s="413"/>
      <c r="Q14" s="1"/>
      <c r="R14" s="128"/>
      <c r="S14" s="211">
        <v>11</v>
      </c>
      <c r="T14" s="227" t="s">
        <v>13</v>
      </c>
      <c r="U14" s="370">
        <v>32.5</v>
      </c>
      <c r="V14" s="208">
        <f t="shared" si="0"/>
        <v>36</v>
      </c>
      <c r="W14" s="96">
        <f t="shared" si="1"/>
        <v>33</v>
      </c>
      <c r="X14" s="120"/>
      <c r="Y14" s="349"/>
      <c r="Z14" s="211">
        <v>11</v>
      </c>
      <c r="AA14" s="227" t="s">
        <v>13</v>
      </c>
      <c r="AB14" s="370">
        <v>32.5</v>
      </c>
      <c r="AC14" s="349"/>
      <c r="AD14" s="302"/>
      <c r="AE14" s="302"/>
      <c r="AF14" s="302"/>
      <c r="AG14" s="302"/>
      <c r="AH14" s="302"/>
      <c r="AI14" s="302"/>
      <c r="AJ14" s="302"/>
      <c r="AK14" s="302"/>
      <c r="AL14" s="302"/>
    </row>
    <row r="15" spans="1:38" ht="21" customHeight="1">
      <c r="A15" s="322" t="s">
        <v>107</v>
      </c>
      <c r="B15" s="366"/>
      <c r="C15" s="362" t="s">
        <v>1</v>
      </c>
      <c r="D15" s="234" t="s">
        <v>2</v>
      </c>
      <c r="E15" s="387"/>
      <c r="F15" s="362" t="s">
        <v>1</v>
      </c>
      <c r="G15" s="234" t="s">
        <v>2</v>
      </c>
      <c r="H15" s="44"/>
      <c r="I15" s="44" t="s">
        <v>1</v>
      </c>
      <c r="J15" s="234" t="s">
        <v>2</v>
      </c>
      <c r="K15" s="44"/>
      <c r="L15" s="44" t="s">
        <v>1</v>
      </c>
      <c r="M15" s="234" t="s">
        <v>2</v>
      </c>
      <c r="N15" s="45" t="s">
        <v>8</v>
      </c>
      <c r="O15" s="46" t="s">
        <v>9</v>
      </c>
      <c r="P15" s="45" t="s">
        <v>10</v>
      </c>
      <c r="Q15" s="1"/>
      <c r="R15" s="128"/>
      <c r="S15" s="211">
        <v>12</v>
      </c>
      <c r="T15" s="227" t="s">
        <v>110</v>
      </c>
      <c r="U15" s="370">
        <v>12.1</v>
      </c>
      <c r="V15" s="208">
        <f t="shared" si="0"/>
        <v>13</v>
      </c>
      <c r="W15" s="96">
        <f t="shared" si="1"/>
        <v>11</v>
      </c>
      <c r="X15" s="120"/>
      <c r="Y15" s="349"/>
      <c r="Z15" s="211">
        <v>12</v>
      </c>
      <c r="AA15" s="227" t="s">
        <v>110</v>
      </c>
      <c r="AB15" s="370">
        <v>12.1</v>
      </c>
      <c r="AC15" s="349"/>
      <c r="AD15" s="302"/>
      <c r="AE15" s="302"/>
      <c r="AF15" s="302"/>
      <c r="AG15" s="302"/>
      <c r="AH15" s="302"/>
      <c r="AI15" s="302"/>
      <c r="AJ15" s="302"/>
      <c r="AK15" s="302"/>
      <c r="AL15" s="302"/>
    </row>
    <row r="16" spans="1:38" ht="21" customHeight="1">
      <c r="A16" s="5" t="s">
        <v>56</v>
      </c>
      <c r="B16" s="364" t="s">
        <v>16</v>
      </c>
      <c r="C16" s="8">
        <f>INDEX($U$4:$U$32,MATCH(B16,$T$4:$T$32,0),1)</f>
        <v>26</v>
      </c>
      <c r="D16" s="235">
        <f>INDEX($W$4:$W$32,MATCH(B16,$T$4:$T$32,0),1)</f>
        <v>26</v>
      </c>
      <c r="E16" s="364" t="s">
        <v>17</v>
      </c>
      <c r="F16" s="8">
        <f>INDEX($U$4:$U$32,MATCH(E16,$T$4:$T$32,0),1)</f>
        <v>23.4</v>
      </c>
      <c r="G16" s="235">
        <f>INDEX($W$4:$W$32,MATCH(E16,$T$4:$T$32,0),1)</f>
        <v>23</v>
      </c>
      <c r="H16" s="7" t="s">
        <v>99</v>
      </c>
      <c r="I16" s="8">
        <f>INDEX($U$4:$U$32,MATCH(H16,$T$4:$T$32,0),1)</f>
        <v>14</v>
      </c>
      <c r="J16" s="236">
        <f>INDEX($V$4:$V$32,MATCH(H16,$T$4:$T$32,0),1)</f>
        <v>16</v>
      </c>
      <c r="K16" s="7" t="s">
        <v>102</v>
      </c>
      <c r="L16" s="71">
        <f>INDEX($U$4:$U$32,MATCH(K16,$T$4:$T$32,0),1)</f>
        <v>15.1</v>
      </c>
      <c r="M16" s="237">
        <f>INDEX($V$4:$V$32,MATCH(K16,$T$4:$T$32,0),1)</f>
        <v>17</v>
      </c>
      <c r="N16" s="8">
        <f t="shared" ref="N16:N22" si="9">SUM(P16/2)</f>
        <v>31</v>
      </c>
      <c r="O16" s="9">
        <f t="shared" ref="O16:O22" si="10">SUM(P16/2)</f>
        <v>31</v>
      </c>
      <c r="P16" s="72">
        <f t="shared" ref="P16:P22" si="11">144-D16-G16-J16-M16</f>
        <v>62</v>
      </c>
      <c r="Q16" s="1"/>
      <c r="R16" s="128"/>
      <c r="S16" s="211">
        <v>13</v>
      </c>
      <c r="T16" s="227" t="s">
        <v>104</v>
      </c>
      <c r="U16" s="370">
        <v>14.7</v>
      </c>
      <c r="V16" s="208">
        <f t="shared" si="0"/>
        <v>16</v>
      </c>
      <c r="W16" s="96">
        <f t="shared" si="1"/>
        <v>14</v>
      </c>
      <c r="X16" s="120"/>
      <c r="Y16" s="349"/>
      <c r="Z16" s="211">
        <v>13</v>
      </c>
      <c r="AA16" s="227" t="s">
        <v>104</v>
      </c>
      <c r="AB16" s="370">
        <v>14.7</v>
      </c>
      <c r="AC16" s="349"/>
      <c r="AD16" s="302"/>
      <c r="AE16" s="302"/>
      <c r="AF16" s="302"/>
      <c r="AG16" s="302"/>
      <c r="AH16" s="302"/>
      <c r="AI16" s="302"/>
      <c r="AJ16" s="302"/>
      <c r="AK16" s="302"/>
      <c r="AL16" s="302"/>
    </row>
    <row r="17" spans="1:38" ht="21" customHeight="1">
      <c r="A17" s="5" t="s">
        <v>57</v>
      </c>
      <c r="B17" s="117" t="s">
        <v>110</v>
      </c>
      <c r="C17" s="8">
        <f t="shared" ref="C17:C22" si="12">INDEX($U$4:$U$32,MATCH(B17,$T$4:$T$32,0),1)</f>
        <v>12.1</v>
      </c>
      <c r="D17" s="235">
        <f t="shared" ref="D17:D22" si="13">INDEX($V$4:$V$32,MATCH(B17,$T$4:$T$32,0),1)</f>
        <v>13</v>
      </c>
      <c r="E17" s="117" t="s">
        <v>103</v>
      </c>
      <c r="F17" s="8">
        <f t="shared" ref="F17:F22" si="14">INDEX($U$4:$U$32,MATCH(E17,$T$4:$T$32,0),1)</f>
        <v>5.5</v>
      </c>
      <c r="G17" s="235">
        <f t="shared" ref="G17:G22" si="15">INDEX($V$4:$V$32,MATCH(E17,$T$4:$T$32,0),1)</f>
        <v>6</v>
      </c>
      <c r="H17" s="117" t="s">
        <v>82</v>
      </c>
      <c r="I17" s="8">
        <f>INDEX($U$4:$U$32,MATCH(H17,$T$4:$T$32,0),1)</f>
        <v>13.6</v>
      </c>
      <c r="J17" s="236">
        <f>INDEX($V$4:$V$32,MATCH(H17,$T$4:$T$32,0),1)</f>
        <v>15</v>
      </c>
      <c r="K17" s="117" t="s">
        <v>77</v>
      </c>
      <c r="L17" s="71">
        <f>INDEX($U$4:$U$32,MATCH(K17,$T$4:$T$32,0),1)</f>
        <v>15.2</v>
      </c>
      <c r="M17" s="237">
        <f>INDEX($V$4:$V$32,MATCH(K17,$T$4:$T$32,0),1)</f>
        <v>17</v>
      </c>
      <c r="N17" s="8">
        <f t="shared" si="9"/>
        <v>46.5</v>
      </c>
      <c r="O17" s="9">
        <f t="shared" si="10"/>
        <v>46.5</v>
      </c>
      <c r="P17" s="72">
        <f t="shared" si="11"/>
        <v>93</v>
      </c>
      <c r="Q17" s="1"/>
      <c r="R17" s="128"/>
      <c r="S17" s="211">
        <v>14</v>
      </c>
      <c r="T17" s="227" t="s">
        <v>100</v>
      </c>
      <c r="U17" s="370">
        <v>31.5</v>
      </c>
      <c r="V17" s="208">
        <f t="shared" si="0"/>
        <v>35</v>
      </c>
      <c r="W17" s="96">
        <f t="shared" si="1"/>
        <v>31</v>
      </c>
      <c r="X17" s="120"/>
      <c r="Y17" s="349"/>
      <c r="Z17" s="211">
        <v>14</v>
      </c>
      <c r="AA17" s="227" t="s">
        <v>100</v>
      </c>
      <c r="AB17" s="370">
        <v>31.5</v>
      </c>
      <c r="AC17" s="349"/>
      <c r="AD17" s="302"/>
      <c r="AE17" s="302"/>
      <c r="AF17" s="302"/>
      <c r="AG17" s="302"/>
      <c r="AH17" s="302"/>
      <c r="AI17" s="302"/>
      <c r="AJ17" s="302"/>
      <c r="AK17" s="302"/>
      <c r="AL17" s="302"/>
    </row>
    <row r="18" spans="1:38" ht="21" customHeight="1">
      <c r="A18" s="5" t="s">
        <v>58</v>
      </c>
      <c r="B18" s="114" t="s">
        <v>0</v>
      </c>
      <c r="C18" s="8">
        <f t="shared" si="12"/>
        <v>9.1</v>
      </c>
      <c r="D18" s="235">
        <f t="shared" si="13"/>
        <v>10</v>
      </c>
      <c r="E18" s="386" t="s">
        <v>80</v>
      </c>
      <c r="F18" s="8">
        <f t="shared" si="14"/>
        <v>8.1</v>
      </c>
      <c r="G18" s="235">
        <f t="shared" si="15"/>
        <v>9</v>
      </c>
      <c r="H18" s="368" t="s">
        <v>79</v>
      </c>
      <c r="I18" s="8">
        <f>INDEX($U$4:$U$32,MATCH(H18,$T$4:$T$32,0),1)</f>
        <v>15.9</v>
      </c>
      <c r="J18" s="236">
        <f>INDEX($V$4:$V$32,MATCH(H18,$T$4:$T$32,0),1)</f>
        <v>18</v>
      </c>
      <c r="K18" s="114" t="s">
        <v>15</v>
      </c>
      <c r="L18" s="71">
        <f t="shared" ref="L18:L22" si="16">INDEX($U$4:$U$32,MATCH(K18,$T$4:$T$32,0),1)</f>
        <v>20.100000000000001</v>
      </c>
      <c r="M18" s="237">
        <f t="shared" ref="M18:M22" si="17">INDEX($V$4:$V$32,MATCH(K18,$T$4:$T$32,0),1)</f>
        <v>22</v>
      </c>
      <c r="N18" s="71">
        <f t="shared" si="9"/>
        <v>42.5</v>
      </c>
      <c r="O18" s="73">
        <f t="shared" si="10"/>
        <v>42.5</v>
      </c>
      <c r="P18" s="72">
        <f t="shared" si="11"/>
        <v>85</v>
      </c>
      <c r="Q18" s="1"/>
      <c r="R18" s="128"/>
      <c r="S18" s="211">
        <v>15</v>
      </c>
      <c r="T18" s="227" t="s">
        <v>78</v>
      </c>
      <c r="U18" s="370">
        <v>20.5</v>
      </c>
      <c r="V18" s="208">
        <f t="shared" si="0"/>
        <v>23</v>
      </c>
      <c r="W18" s="96">
        <f t="shared" si="1"/>
        <v>20</v>
      </c>
      <c r="X18" s="120"/>
      <c r="Y18" s="349"/>
      <c r="Z18" s="211">
        <v>15</v>
      </c>
      <c r="AA18" s="227" t="s">
        <v>78</v>
      </c>
      <c r="AB18" s="370">
        <v>20.5</v>
      </c>
      <c r="AC18" s="349"/>
      <c r="AD18" s="302"/>
      <c r="AE18" s="302"/>
      <c r="AF18" s="302"/>
      <c r="AG18" s="302"/>
      <c r="AH18" s="302"/>
      <c r="AI18" s="302"/>
      <c r="AJ18" s="302"/>
      <c r="AK18" s="302"/>
      <c r="AL18" s="302"/>
    </row>
    <row r="19" spans="1:38" ht="21" customHeight="1">
      <c r="A19" s="5" t="s">
        <v>59</v>
      </c>
      <c r="B19" s="116" t="s">
        <v>18</v>
      </c>
      <c r="C19" s="8">
        <f t="shared" si="12"/>
        <v>13.8</v>
      </c>
      <c r="D19" s="235">
        <f t="shared" si="13"/>
        <v>15</v>
      </c>
      <c r="E19" s="116" t="s">
        <v>97</v>
      </c>
      <c r="F19" s="8">
        <f t="shared" si="14"/>
        <v>20.399999999999999</v>
      </c>
      <c r="G19" s="235">
        <f t="shared" si="15"/>
        <v>23</v>
      </c>
      <c r="H19" s="116" t="s">
        <v>86</v>
      </c>
      <c r="I19" s="8">
        <f t="shared" ref="I19:I22" si="18">INDEX($U$4:$U$32,MATCH(H19,$T$4:$T$32,0),1)</f>
        <v>26.4</v>
      </c>
      <c r="J19" s="236">
        <f t="shared" ref="J19:J22" si="19">INDEX($V$4:$V$32,MATCH(H19,$T$4:$T$32,0),1)</f>
        <v>29</v>
      </c>
      <c r="K19" s="116" t="s">
        <v>11</v>
      </c>
      <c r="L19" s="71">
        <f t="shared" si="16"/>
        <v>23.5</v>
      </c>
      <c r="M19" s="237">
        <f>INDEX($W$4:$W$32,MATCH(K19,$T$4:$T$32,0),1)</f>
        <v>23</v>
      </c>
      <c r="N19" s="74">
        <f t="shared" si="9"/>
        <v>27</v>
      </c>
      <c r="O19" s="74">
        <f t="shared" si="10"/>
        <v>27</v>
      </c>
      <c r="P19" s="72">
        <f t="shared" si="11"/>
        <v>54</v>
      </c>
      <c r="Q19" s="1"/>
      <c r="R19" s="128"/>
      <c r="S19" s="211">
        <v>16</v>
      </c>
      <c r="T19" s="227" t="s">
        <v>18</v>
      </c>
      <c r="U19" s="370">
        <v>13.8</v>
      </c>
      <c r="V19" s="208">
        <f t="shared" si="0"/>
        <v>15</v>
      </c>
      <c r="W19" s="96">
        <f t="shared" si="1"/>
        <v>13</v>
      </c>
      <c r="X19" s="120"/>
      <c r="Y19" s="349"/>
      <c r="Z19" s="211">
        <v>16</v>
      </c>
      <c r="AA19" s="227" t="s">
        <v>18</v>
      </c>
      <c r="AB19" s="370">
        <v>13.8</v>
      </c>
      <c r="AC19" s="349"/>
      <c r="AD19" s="302"/>
      <c r="AE19" s="302"/>
      <c r="AF19" s="302"/>
      <c r="AG19" s="302"/>
      <c r="AH19" s="302"/>
      <c r="AI19" s="302"/>
      <c r="AJ19" s="302"/>
      <c r="AK19" s="302"/>
      <c r="AL19" s="302"/>
    </row>
    <row r="20" spans="1:38" ht="21" customHeight="1">
      <c r="A20" s="5" t="s">
        <v>60</v>
      </c>
      <c r="B20" s="367" t="s">
        <v>98</v>
      </c>
      <c r="C20" s="8">
        <f t="shared" si="12"/>
        <v>12.2</v>
      </c>
      <c r="D20" s="235">
        <f t="shared" si="13"/>
        <v>14</v>
      </c>
      <c r="E20" s="367" t="s">
        <v>114</v>
      </c>
      <c r="F20" s="8">
        <f t="shared" si="14"/>
        <v>36.200000000000003</v>
      </c>
      <c r="G20" s="235">
        <f t="shared" si="15"/>
        <v>40</v>
      </c>
      <c r="H20" s="116" t="s">
        <v>100</v>
      </c>
      <c r="I20" s="8">
        <f t="shared" si="18"/>
        <v>31.5</v>
      </c>
      <c r="J20" s="236">
        <f t="shared" si="19"/>
        <v>35</v>
      </c>
      <c r="K20" s="116" t="s">
        <v>83</v>
      </c>
      <c r="L20" s="71">
        <f t="shared" si="16"/>
        <v>15.2</v>
      </c>
      <c r="M20" s="237">
        <f t="shared" si="17"/>
        <v>17</v>
      </c>
      <c r="N20" s="74">
        <f t="shared" si="9"/>
        <v>19</v>
      </c>
      <c r="O20" s="74">
        <f t="shared" si="10"/>
        <v>19</v>
      </c>
      <c r="P20" s="139">
        <f t="shared" si="11"/>
        <v>38</v>
      </c>
      <c r="Q20" s="1"/>
      <c r="R20" s="128"/>
      <c r="S20" s="211">
        <v>17</v>
      </c>
      <c r="T20" s="227" t="s">
        <v>14</v>
      </c>
      <c r="U20" s="370">
        <v>13.4</v>
      </c>
      <c r="V20" s="208">
        <f t="shared" si="0"/>
        <v>15</v>
      </c>
      <c r="W20" s="96">
        <f t="shared" si="1"/>
        <v>12</v>
      </c>
      <c r="X20" s="120"/>
      <c r="Y20" s="349"/>
      <c r="Z20" s="211">
        <v>17</v>
      </c>
      <c r="AA20" s="227" t="s">
        <v>14</v>
      </c>
      <c r="AB20" s="370">
        <v>13.4</v>
      </c>
      <c r="AC20" s="349"/>
      <c r="AD20" s="302"/>
      <c r="AE20" s="302"/>
      <c r="AF20" s="302"/>
      <c r="AG20" s="302"/>
      <c r="AH20" s="302"/>
      <c r="AI20" s="302"/>
      <c r="AJ20" s="302"/>
      <c r="AK20" s="302"/>
      <c r="AL20" s="302"/>
    </row>
    <row r="21" spans="1:38" ht="21" customHeight="1">
      <c r="A21" s="324" t="s">
        <v>81</v>
      </c>
      <c r="B21" s="325" t="s">
        <v>12</v>
      </c>
      <c r="C21" s="8">
        <f t="shared" si="12"/>
        <v>17.2</v>
      </c>
      <c r="D21" s="235">
        <f>INDEX($W$4:$W$32,MATCH(B21,$T$4:$T$32,0),1)</f>
        <v>16</v>
      </c>
      <c r="E21" s="325" t="s">
        <v>104</v>
      </c>
      <c r="F21" s="8">
        <f t="shared" si="14"/>
        <v>14.7</v>
      </c>
      <c r="G21" s="235">
        <f t="shared" si="15"/>
        <v>16</v>
      </c>
      <c r="H21" s="325" t="s">
        <v>13</v>
      </c>
      <c r="I21" s="8">
        <f t="shared" si="18"/>
        <v>32.5</v>
      </c>
      <c r="J21" s="236">
        <f>INDEX($W$4:$W$32,MATCH(H21,$T$4:$T$32,0),1)</f>
        <v>33</v>
      </c>
      <c r="K21" s="325" t="s">
        <v>95</v>
      </c>
      <c r="L21" s="71">
        <f t="shared" si="16"/>
        <v>14.3</v>
      </c>
      <c r="M21" s="237">
        <f t="shared" si="17"/>
        <v>16</v>
      </c>
      <c r="N21" s="327">
        <f t="shared" si="9"/>
        <v>31.5</v>
      </c>
      <c r="O21" s="327">
        <f t="shared" si="10"/>
        <v>31.5</v>
      </c>
      <c r="P21" s="328">
        <f t="shared" si="11"/>
        <v>63</v>
      </c>
      <c r="Q21" s="1"/>
      <c r="R21" s="128"/>
      <c r="S21" s="211">
        <v>18</v>
      </c>
      <c r="T21" s="228" t="s">
        <v>99</v>
      </c>
      <c r="U21" s="370">
        <v>14</v>
      </c>
      <c r="V21" s="208">
        <f t="shared" si="0"/>
        <v>16</v>
      </c>
      <c r="W21" s="96">
        <f t="shared" si="1"/>
        <v>13</v>
      </c>
      <c r="X21" s="120"/>
      <c r="Y21" s="349"/>
      <c r="Z21" s="211">
        <v>18</v>
      </c>
      <c r="AA21" s="228" t="s">
        <v>99</v>
      </c>
      <c r="AB21" s="370">
        <v>14</v>
      </c>
      <c r="AC21" s="349"/>
      <c r="AD21" s="302"/>
      <c r="AE21" s="302"/>
      <c r="AF21" s="302"/>
      <c r="AG21" s="302"/>
      <c r="AH21" s="302"/>
      <c r="AI21" s="302"/>
      <c r="AJ21" s="302"/>
      <c r="AK21" s="302"/>
      <c r="AL21" s="302"/>
    </row>
    <row r="22" spans="1:38" ht="21" customHeight="1">
      <c r="A22" s="314" t="s">
        <v>105</v>
      </c>
      <c r="B22" s="116" t="s">
        <v>14</v>
      </c>
      <c r="C22" s="8">
        <f t="shared" si="12"/>
        <v>13.4</v>
      </c>
      <c r="D22" s="235">
        <f t="shared" si="13"/>
        <v>15</v>
      </c>
      <c r="E22" s="116" t="s">
        <v>48</v>
      </c>
      <c r="F22" s="8">
        <f t="shared" si="14"/>
        <v>18.600000000000001</v>
      </c>
      <c r="G22" s="235">
        <f t="shared" si="15"/>
        <v>21</v>
      </c>
      <c r="H22" s="116" t="s">
        <v>94</v>
      </c>
      <c r="I22" s="8">
        <f t="shared" si="18"/>
        <v>17</v>
      </c>
      <c r="J22" s="236">
        <f>INDEX($W$4:$W$32,MATCH(H22,$T$4:$T$32,0),1)</f>
        <v>16</v>
      </c>
      <c r="K22" s="116" t="s">
        <v>78</v>
      </c>
      <c r="L22" s="74">
        <f t="shared" si="16"/>
        <v>20.5</v>
      </c>
      <c r="M22" s="238">
        <f t="shared" si="17"/>
        <v>23</v>
      </c>
      <c r="N22" s="74">
        <f t="shared" si="9"/>
        <v>34.5</v>
      </c>
      <c r="O22" s="74">
        <f t="shared" si="10"/>
        <v>34.5</v>
      </c>
      <c r="P22" s="329">
        <f t="shared" si="11"/>
        <v>69</v>
      </c>
      <c r="Q22" s="1"/>
      <c r="R22" s="128"/>
      <c r="S22" s="211">
        <v>19</v>
      </c>
      <c r="T22" s="227" t="s">
        <v>79</v>
      </c>
      <c r="U22" s="370">
        <v>15.9</v>
      </c>
      <c r="V22" s="208">
        <f t="shared" si="0"/>
        <v>18</v>
      </c>
      <c r="W22" s="96">
        <f t="shared" si="1"/>
        <v>15</v>
      </c>
      <c r="X22" s="120"/>
      <c r="Y22" s="349"/>
      <c r="Z22" s="211">
        <v>19</v>
      </c>
      <c r="AA22" s="227" t="s">
        <v>79</v>
      </c>
      <c r="AB22" s="370">
        <v>15.9</v>
      </c>
      <c r="AC22" s="349"/>
      <c r="AD22" s="302"/>
      <c r="AE22" s="302"/>
      <c r="AF22" s="302"/>
      <c r="AG22" s="302"/>
      <c r="AH22" s="302"/>
      <c r="AI22" s="302"/>
      <c r="AJ22" s="302"/>
      <c r="AK22" s="302"/>
      <c r="AL22" s="302"/>
    </row>
    <row r="23" spans="1:38" ht="21" customHeight="1">
      <c r="A23" s="130"/>
      <c r="B23" s="70" t="s">
        <v>49</v>
      </c>
      <c r="C23" s="132"/>
      <c r="D23" s="133"/>
      <c r="E23" s="133"/>
      <c r="F23" s="391"/>
      <c r="G23" s="308"/>
      <c r="H23" s="308"/>
      <c r="I23" s="308"/>
      <c r="J23" s="308"/>
      <c r="K23" s="308"/>
      <c r="L23" s="308"/>
      <c r="M23" s="308"/>
      <c r="N23" s="308"/>
      <c r="O23" s="308"/>
      <c r="P23" s="129"/>
      <c r="Q23" s="1"/>
      <c r="R23" s="128"/>
      <c r="S23" s="211">
        <v>20</v>
      </c>
      <c r="T23" s="227" t="s">
        <v>98</v>
      </c>
      <c r="U23" s="370">
        <v>12.2</v>
      </c>
      <c r="V23" s="208">
        <f t="shared" si="0"/>
        <v>14</v>
      </c>
      <c r="W23" s="96">
        <f t="shared" si="1"/>
        <v>11</v>
      </c>
      <c r="X23" s="120"/>
      <c r="Y23" s="349"/>
      <c r="Z23" s="211">
        <v>20</v>
      </c>
      <c r="AA23" s="227" t="s">
        <v>98</v>
      </c>
      <c r="AB23" s="370">
        <v>12.2</v>
      </c>
      <c r="AC23" s="349"/>
      <c r="AD23" s="302"/>
      <c r="AE23" s="302"/>
      <c r="AF23" s="302"/>
      <c r="AG23" s="302"/>
      <c r="AH23" s="302"/>
      <c r="AI23" s="302"/>
      <c r="AJ23" s="302"/>
      <c r="AK23" s="302"/>
      <c r="AL23" s="302"/>
    </row>
    <row r="24" spans="1:38" ht="21" customHeight="1">
      <c r="A24" s="138"/>
      <c r="C24" s="221"/>
      <c r="D24" s="221"/>
      <c r="E24" s="393"/>
      <c r="F24" s="389"/>
      <c r="G24" s="129"/>
      <c r="H24" s="128"/>
      <c r="I24" s="128"/>
      <c r="J24" s="129"/>
      <c r="K24" s="128"/>
      <c r="L24" s="128"/>
      <c r="M24" s="129"/>
      <c r="N24" s="129"/>
      <c r="O24" s="129"/>
      <c r="P24" s="128"/>
      <c r="Q24" s="1"/>
      <c r="R24" s="128"/>
      <c r="S24" s="211">
        <v>21</v>
      </c>
      <c r="T24" s="227" t="s">
        <v>103</v>
      </c>
      <c r="U24" s="370">
        <v>5.5</v>
      </c>
      <c r="V24" s="208">
        <f t="shared" si="0"/>
        <v>6</v>
      </c>
      <c r="W24" s="96">
        <f t="shared" si="1"/>
        <v>4</v>
      </c>
      <c r="X24" s="354"/>
      <c r="Y24" s="349"/>
      <c r="Z24" s="211">
        <v>21</v>
      </c>
      <c r="AA24" s="227" t="s">
        <v>103</v>
      </c>
      <c r="AB24" s="370">
        <v>5.5</v>
      </c>
      <c r="AC24" s="349"/>
      <c r="AD24" s="302"/>
      <c r="AE24" s="302"/>
      <c r="AF24" s="302"/>
      <c r="AG24" s="302"/>
      <c r="AH24" s="302"/>
      <c r="AI24" s="302"/>
      <c r="AJ24" s="302"/>
      <c r="AK24" s="302"/>
      <c r="AL24" s="302"/>
    </row>
    <row r="25" spans="1:38" ht="21" customHeight="1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"/>
      <c r="R25" s="128"/>
      <c r="S25" s="211">
        <v>22</v>
      </c>
      <c r="T25" s="227" t="s">
        <v>95</v>
      </c>
      <c r="U25" s="370">
        <v>14.3</v>
      </c>
      <c r="V25" s="208">
        <f t="shared" si="0"/>
        <v>16</v>
      </c>
      <c r="W25" s="96">
        <f t="shared" si="1"/>
        <v>13</v>
      </c>
      <c r="X25" s="252"/>
      <c r="Y25" s="349"/>
      <c r="Z25" s="211">
        <v>22</v>
      </c>
      <c r="AA25" s="227" t="s">
        <v>95</v>
      </c>
      <c r="AB25" s="370">
        <v>14.3</v>
      </c>
      <c r="AC25" s="349"/>
      <c r="AD25" s="302"/>
      <c r="AE25" s="302"/>
      <c r="AF25" s="302"/>
      <c r="AG25" s="302"/>
      <c r="AH25" s="302"/>
      <c r="AI25" s="302"/>
      <c r="AJ25" s="302"/>
      <c r="AK25" s="302"/>
      <c r="AL25" s="302"/>
    </row>
    <row r="26" spans="1:38" ht="21" customHeight="1">
      <c r="A26" s="130"/>
      <c r="B26" s="396"/>
      <c r="C26" s="301"/>
      <c r="D26" s="301"/>
      <c r="E26" s="301"/>
      <c r="F26" s="301"/>
      <c r="G26" s="304"/>
      <c r="H26" s="301"/>
      <c r="I26" s="301"/>
      <c r="J26" s="301"/>
      <c r="K26" s="301"/>
      <c r="L26" s="301"/>
      <c r="M26" s="301"/>
      <c r="N26" s="301"/>
      <c r="O26" s="301"/>
      <c r="P26" s="301"/>
      <c r="Q26" s="1"/>
      <c r="R26" s="128"/>
      <c r="S26" s="211">
        <v>23</v>
      </c>
      <c r="T26" s="227" t="s">
        <v>96</v>
      </c>
      <c r="U26" s="370">
        <v>19</v>
      </c>
      <c r="V26" s="208">
        <f t="shared" si="0"/>
        <v>21</v>
      </c>
      <c r="W26" s="96">
        <f t="shared" si="1"/>
        <v>18</v>
      </c>
      <c r="X26" s="120"/>
      <c r="Y26" s="349"/>
      <c r="Z26" s="211">
        <v>23</v>
      </c>
      <c r="AA26" s="227" t="s">
        <v>96</v>
      </c>
      <c r="AB26" s="370">
        <v>19</v>
      </c>
      <c r="AC26" s="349"/>
      <c r="AD26" s="302"/>
      <c r="AE26" s="302"/>
      <c r="AF26" s="302"/>
      <c r="AG26" s="302"/>
      <c r="AH26" s="302"/>
      <c r="AI26" s="302"/>
      <c r="AJ26" s="302"/>
      <c r="AK26" s="302"/>
      <c r="AL26" s="302"/>
    </row>
    <row r="27" spans="1:38" s="126" customFormat="1" ht="21" customHeight="1">
      <c r="A27" s="301"/>
      <c r="B27" s="396"/>
      <c r="C27" s="305"/>
      <c r="D27" s="306"/>
      <c r="E27" s="306"/>
      <c r="F27" s="130"/>
      <c r="G27" s="306"/>
      <c r="H27" s="130"/>
      <c r="I27" s="130"/>
      <c r="J27" s="306"/>
      <c r="K27" s="130"/>
      <c r="L27" s="130"/>
      <c r="M27" s="306"/>
      <c r="N27" s="306"/>
      <c r="O27" s="306"/>
      <c r="P27" s="306"/>
      <c r="Q27" s="1"/>
      <c r="R27" s="128"/>
      <c r="S27" s="211">
        <v>24</v>
      </c>
      <c r="T27" s="227" t="s">
        <v>16</v>
      </c>
      <c r="U27" s="370">
        <v>26</v>
      </c>
      <c r="V27" s="208">
        <f t="shared" si="0"/>
        <v>29</v>
      </c>
      <c r="W27" s="96">
        <f t="shared" si="1"/>
        <v>26</v>
      </c>
      <c r="X27" s="120"/>
      <c r="Y27" s="349"/>
      <c r="Z27" s="211">
        <v>24</v>
      </c>
      <c r="AA27" s="227" t="s">
        <v>16</v>
      </c>
      <c r="AB27" s="370">
        <v>26</v>
      </c>
      <c r="AC27" s="349"/>
      <c r="AD27" s="302"/>
      <c r="AE27" s="302"/>
      <c r="AF27" s="302"/>
      <c r="AG27" s="302"/>
      <c r="AH27" s="302"/>
      <c r="AI27" s="302"/>
      <c r="AJ27" s="302"/>
      <c r="AK27" s="302"/>
      <c r="AL27" s="302"/>
    </row>
    <row r="28" spans="1:38" ht="21" customHeight="1">
      <c r="A28" s="130"/>
      <c r="B28" s="396"/>
      <c r="C28" s="132"/>
      <c r="D28" s="132"/>
      <c r="E28" s="132"/>
      <c r="F28" s="307"/>
      <c r="G28" s="133"/>
      <c r="H28" s="307"/>
      <c r="I28" s="132"/>
      <c r="J28" s="133"/>
      <c r="K28" s="303"/>
      <c r="L28" s="132"/>
      <c r="M28" s="133"/>
      <c r="N28" s="132"/>
      <c r="O28" s="132"/>
      <c r="P28" s="133"/>
      <c r="Q28" s="1"/>
      <c r="R28" s="128"/>
      <c r="S28" s="211">
        <v>25</v>
      </c>
      <c r="T28" s="227" t="s">
        <v>15</v>
      </c>
      <c r="U28" s="370">
        <v>20.100000000000001</v>
      </c>
      <c r="V28" s="208">
        <f t="shared" si="0"/>
        <v>22</v>
      </c>
      <c r="W28" s="96">
        <f>ROUND((U28*$U$2/113),0)-ROUND(($V$2-$W$2),0)</f>
        <v>19</v>
      </c>
      <c r="X28" s="120"/>
      <c r="Y28" s="300"/>
      <c r="Z28" s="211">
        <v>25</v>
      </c>
      <c r="AA28" s="227" t="s">
        <v>15</v>
      </c>
      <c r="AB28" s="370">
        <v>20.100000000000001</v>
      </c>
      <c r="AC28" s="247"/>
      <c r="AD28" s="247"/>
      <c r="AE28" s="127"/>
      <c r="AF28" s="127"/>
    </row>
    <row r="29" spans="1:38" ht="21" customHeight="1">
      <c r="A29" s="130"/>
      <c r="B29" s="396"/>
      <c r="C29" s="132"/>
      <c r="D29" s="132"/>
      <c r="E29" s="132"/>
      <c r="F29" s="131"/>
      <c r="G29" s="133"/>
      <c r="H29" s="303"/>
      <c r="I29" s="132"/>
      <c r="J29" s="133"/>
      <c r="K29" s="303"/>
      <c r="L29" s="132"/>
      <c r="M29" s="133"/>
      <c r="N29" s="132"/>
      <c r="O29" s="132"/>
      <c r="P29" s="133"/>
      <c r="Q29" s="1"/>
      <c r="R29" s="128"/>
      <c r="S29" s="211">
        <v>26</v>
      </c>
      <c r="T29" s="227" t="s">
        <v>11</v>
      </c>
      <c r="U29" s="370">
        <v>23.5</v>
      </c>
      <c r="V29" s="208">
        <f t="shared" si="0"/>
        <v>26</v>
      </c>
      <c r="W29" s="96">
        <f>ROUND((U29*$U$2/113),0)-ROUND(($V$2-$W$2),0)</f>
        <v>23</v>
      </c>
      <c r="X29" s="120"/>
      <c r="Y29" s="300"/>
      <c r="Z29" s="211">
        <v>26</v>
      </c>
      <c r="AA29" s="227" t="s">
        <v>11</v>
      </c>
      <c r="AB29" s="370">
        <v>23.5</v>
      </c>
      <c r="AC29" s="233"/>
      <c r="AD29" s="233"/>
      <c r="AE29" s="127"/>
      <c r="AF29" s="233"/>
      <c r="AG29" s="47"/>
      <c r="AH29" s="47"/>
      <c r="AI29" s="47"/>
      <c r="AJ29" s="47"/>
    </row>
    <row r="30" spans="1:38" ht="21" customHeight="1">
      <c r="A30" s="130"/>
      <c r="B30" s="396"/>
      <c r="C30" s="132"/>
      <c r="D30" s="132"/>
      <c r="E30" s="132"/>
      <c r="F30" s="131"/>
      <c r="G30" s="133"/>
      <c r="H30" s="303"/>
      <c r="I30" s="132"/>
      <c r="J30" s="133"/>
      <c r="K30" s="303"/>
      <c r="L30" s="132"/>
      <c r="M30" s="133"/>
      <c r="N30" s="132"/>
      <c r="O30" s="132"/>
      <c r="P30" s="133"/>
      <c r="Q30" s="1"/>
      <c r="R30" s="128"/>
      <c r="S30" s="211">
        <v>27</v>
      </c>
      <c r="T30" s="227" t="s">
        <v>80</v>
      </c>
      <c r="U30" s="370">
        <v>8.1</v>
      </c>
      <c r="V30" s="208">
        <f t="shared" si="0"/>
        <v>9</v>
      </c>
      <c r="W30" s="96">
        <f>ROUND((U30*$U$2/113),0)-ROUND(($V$2-$W$2),0)</f>
        <v>7</v>
      </c>
      <c r="X30" s="120"/>
      <c r="Y30" s="300"/>
      <c r="Z30" s="211">
        <v>27</v>
      </c>
      <c r="AA30" s="227" t="s">
        <v>80</v>
      </c>
      <c r="AB30" s="370">
        <v>8.1</v>
      </c>
      <c r="AC30" s="233"/>
      <c r="AD30" s="233"/>
      <c r="AE30" s="127"/>
      <c r="AF30" s="233"/>
      <c r="AG30" s="47"/>
      <c r="AH30" s="47"/>
      <c r="AI30" s="47"/>
      <c r="AJ30" s="47"/>
    </row>
    <row r="31" spans="1:38" ht="21" customHeight="1">
      <c r="A31" s="130"/>
      <c r="B31" s="396"/>
      <c r="C31" s="132"/>
      <c r="D31" s="132"/>
      <c r="E31" s="132"/>
      <c r="F31" s="131"/>
      <c r="G31" s="133"/>
      <c r="H31" s="303"/>
      <c r="I31" s="132"/>
      <c r="J31" s="133"/>
      <c r="K31" s="303"/>
      <c r="L31" s="132"/>
      <c r="M31" s="133"/>
      <c r="N31" s="132"/>
      <c r="O31" s="132"/>
      <c r="P31" s="133"/>
      <c r="Q31" s="1"/>
      <c r="R31" s="128"/>
      <c r="S31" s="211">
        <v>28</v>
      </c>
      <c r="T31" s="227" t="s">
        <v>77</v>
      </c>
      <c r="U31" s="370">
        <v>15.2</v>
      </c>
      <c r="V31" s="208">
        <f>ROUND(U31*$T$2/113,0)</f>
        <v>17</v>
      </c>
      <c r="W31" s="96">
        <f>ROUND((U31*$U$2/113),0)-ROUND(($V$2-$W$2),0)</f>
        <v>14</v>
      </c>
      <c r="X31" s="120"/>
      <c r="Y31" s="300"/>
      <c r="Z31" s="211">
        <v>28</v>
      </c>
      <c r="AA31" s="227" t="s">
        <v>77</v>
      </c>
      <c r="AB31" s="370">
        <v>15.2</v>
      </c>
      <c r="AC31" s="233"/>
      <c r="AD31" s="233"/>
      <c r="AE31" s="127"/>
      <c r="AF31" s="233"/>
      <c r="AG31" s="47"/>
      <c r="AH31" s="47"/>
      <c r="AI31" s="47"/>
      <c r="AJ31" s="47"/>
    </row>
    <row r="32" spans="1:38" ht="21" customHeight="1">
      <c r="A32" s="130"/>
      <c r="B32" s="396"/>
      <c r="C32" s="132"/>
      <c r="D32" s="132"/>
      <c r="E32" s="132"/>
      <c r="F32" s="131"/>
      <c r="G32" s="133"/>
      <c r="H32" s="303"/>
      <c r="I32" s="132"/>
      <c r="J32" s="133"/>
      <c r="K32" s="303"/>
      <c r="L32" s="132"/>
      <c r="M32" s="133"/>
      <c r="N32" s="132"/>
      <c r="O32" s="132"/>
      <c r="P32" s="133"/>
      <c r="Q32" s="1"/>
      <c r="R32" s="128"/>
      <c r="S32" s="211">
        <v>29</v>
      </c>
      <c r="T32" s="227" t="s">
        <v>114</v>
      </c>
      <c r="U32" s="370">
        <v>36.200000000000003</v>
      </c>
      <c r="V32" s="208">
        <f>ROUND(U32*$T$2/113,0)</f>
        <v>40</v>
      </c>
      <c r="W32" s="96">
        <f>ROUND((U32*$U$2/113),0)-ROUND(($V$2-$W$2),0)</f>
        <v>36</v>
      </c>
      <c r="X32" s="120"/>
      <c r="Y32" s="355"/>
      <c r="Z32" s="211">
        <v>29</v>
      </c>
      <c r="AA32" s="227" t="s">
        <v>114</v>
      </c>
      <c r="AB32" s="370">
        <v>36.200000000000003</v>
      </c>
      <c r="AC32" s="233"/>
      <c r="AD32" s="233"/>
      <c r="AE32" s="127"/>
      <c r="AF32" s="248"/>
      <c r="AG32" s="230"/>
      <c r="AH32" s="230"/>
      <c r="AI32" s="47"/>
      <c r="AJ32" s="47"/>
    </row>
    <row r="33" spans="1:36" ht="21" customHeight="1">
      <c r="A33" s="130"/>
      <c r="B33" s="303"/>
      <c r="C33" s="132"/>
      <c r="D33" s="132"/>
      <c r="E33" s="132"/>
      <c r="F33" s="131"/>
      <c r="G33" s="133"/>
      <c r="H33" s="303"/>
      <c r="I33" s="132"/>
      <c r="J33" s="133"/>
      <c r="K33" s="303"/>
      <c r="L33" s="132"/>
      <c r="M33" s="133"/>
      <c r="N33" s="132"/>
      <c r="O33" s="132"/>
      <c r="P33" s="133"/>
      <c r="Q33" s="1"/>
      <c r="R33" s="1"/>
      <c r="X33" s="47"/>
      <c r="Y33" s="313"/>
      <c r="Z33" s="300"/>
      <c r="AA33" s="127"/>
      <c r="AB33" s="243"/>
      <c r="AC33" s="233"/>
      <c r="AD33" s="233"/>
      <c r="AE33" s="127"/>
      <c r="AF33" s="249"/>
      <c r="AG33" s="230"/>
      <c r="AH33" s="230"/>
      <c r="AI33" s="47"/>
      <c r="AJ33" s="47"/>
    </row>
    <row r="34" spans="1:36" ht="21" customHeight="1">
      <c r="A34" s="130"/>
      <c r="B34" s="131"/>
      <c r="C34" s="132"/>
      <c r="D34" s="133"/>
      <c r="E34" s="133"/>
      <c r="F34" s="303"/>
      <c r="G34" s="308"/>
      <c r="H34" s="308"/>
      <c r="I34" s="308"/>
      <c r="J34" s="308"/>
      <c r="K34" s="308"/>
      <c r="L34" s="308"/>
      <c r="M34" s="308"/>
      <c r="N34" s="308"/>
      <c r="O34" s="308"/>
      <c r="P34" s="133"/>
      <c r="Q34" s="1"/>
      <c r="R34" s="1"/>
      <c r="X34" s="47"/>
      <c r="Y34" s="313"/>
      <c r="Z34" s="300"/>
      <c r="AA34" s="127"/>
      <c r="AB34" s="243"/>
      <c r="AC34" s="250"/>
      <c r="AD34" s="250"/>
      <c r="AE34" s="127"/>
      <c r="AF34" s="75"/>
      <c r="AG34" s="222"/>
      <c r="AH34" s="222"/>
    </row>
    <row r="35" spans="1:36" ht="21" customHeight="1">
      <c r="A35" s="309"/>
      <c r="B35" s="130"/>
      <c r="C35" s="310"/>
      <c r="D35" s="310"/>
      <c r="E35" s="395"/>
      <c r="F35" s="392"/>
      <c r="G35" s="129"/>
      <c r="H35" s="128"/>
      <c r="I35" s="128"/>
      <c r="J35" s="129"/>
      <c r="K35" s="128"/>
      <c r="L35" s="128"/>
      <c r="M35" s="129"/>
      <c r="N35" s="129"/>
      <c r="O35" s="129"/>
      <c r="P35" s="129"/>
      <c r="Q35" s="1"/>
      <c r="R35" s="1"/>
      <c r="X35" s="47"/>
      <c r="Y35" s="313"/>
      <c r="Z35" s="300"/>
      <c r="AA35" s="359"/>
      <c r="AB35" s="75"/>
      <c r="AC35" s="243"/>
      <c r="AD35" s="243"/>
      <c r="AE35" s="251"/>
      <c r="AF35" s="75"/>
      <c r="AG35" s="222"/>
      <c r="AH35" s="222"/>
    </row>
    <row r="36" spans="1:36" ht="21" customHeight="1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"/>
      <c r="R36" s="1"/>
      <c r="X36" s="47"/>
      <c r="Y36" s="313"/>
      <c r="Z36" s="300"/>
      <c r="AA36" s="360"/>
      <c r="AB36" s="127"/>
      <c r="AC36" s="243"/>
      <c r="AD36" s="243"/>
      <c r="AE36" s="251"/>
      <c r="AF36" s="233"/>
      <c r="AG36" s="231"/>
      <c r="AH36" s="231"/>
      <c r="AI36" s="231"/>
    </row>
    <row r="37" spans="1:36" ht="21" customHeight="1">
      <c r="A37" s="130"/>
      <c r="B37" s="301"/>
      <c r="C37" s="301"/>
      <c r="D37" s="301"/>
      <c r="E37" s="301"/>
      <c r="F37" s="301"/>
      <c r="G37" s="304"/>
      <c r="H37" s="301"/>
      <c r="I37" s="301"/>
      <c r="J37" s="301"/>
      <c r="K37" s="301"/>
      <c r="L37" s="301"/>
      <c r="M37" s="301"/>
      <c r="N37" s="301"/>
      <c r="O37" s="301"/>
      <c r="P37" s="301"/>
      <c r="Q37" s="1"/>
      <c r="R37" s="1"/>
      <c r="X37" s="47"/>
      <c r="Y37" s="313"/>
      <c r="Z37" s="300"/>
      <c r="AA37" s="360"/>
      <c r="AB37" s="356"/>
      <c r="AC37" s="243"/>
      <c r="AD37" s="243"/>
      <c r="AE37" s="251"/>
      <c r="AF37" s="233"/>
      <c r="AG37" s="231"/>
      <c r="AH37" s="231"/>
      <c r="AI37" s="231"/>
    </row>
    <row r="38" spans="1:36" ht="21" customHeight="1">
      <c r="A38" s="301"/>
      <c r="B38" s="301"/>
      <c r="C38" s="305"/>
      <c r="D38" s="306"/>
      <c r="E38" s="306"/>
      <c r="F38" s="130"/>
      <c r="G38" s="306"/>
      <c r="H38" s="130"/>
      <c r="I38" s="130"/>
      <c r="J38" s="306"/>
      <c r="K38" s="130"/>
      <c r="L38" s="130"/>
      <c r="M38" s="306"/>
      <c r="N38" s="306"/>
      <c r="O38" s="306"/>
      <c r="P38" s="306"/>
      <c r="Q38" s="2"/>
      <c r="R38" s="4"/>
      <c r="X38" s="47"/>
      <c r="Y38" s="313"/>
      <c r="Z38" s="300"/>
      <c r="AA38" s="360"/>
      <c r="AB38" s="357"/>
      <c r="AC38" s="243"/>
      <c r="AD38" s="243"/>
      <c r="AE38" s="251"/>
      <c r="AF38" s="233"/>
      <c r="AG38" s="231"/>
      <c r="AH38" s="231"/>
      <c r="AI38" s="231"/>
    </row>
    <row r="39" spans="1:36" ht="21" customHeight="1">
      <c r="A39" s="130"/>
      <c r="B39" s="303"/>
      <c r="C39" s="132"/>
      <c r="D39" s="132"/>
      <c r="E39" s="132"/>
      <c r="F39" s="131"/>
      <c r="G39" s="133"/>
      <c r="H39" s="303"/>
      <c r="I39" s="132"/>
      <c r="J39" s="133"/>
      <c r="K39" s="303"/>
      <c r="L39" s="132"/>
      <c r="M39" s="133"/>
      <c r="N39" s="132"/>
      <c r="O39" s="132"/>
      <c r="P39" s="133"/>
      <c r="R39" s="313"/>
      <c r="X39" s="47"/>
      <c r="Y39" s="313"/>
      <c r="Z39" s="300"/>
      <c r="AA39" s="360"/>
      <c r="AB39" s="300"/>
      <c r="AC39" s="243"/>
      <c r="AD39" s="243"/>
      <c r="AE39" s="251"/>
      <c r="AF39" s="233"/>
      <c r="AG39" s="231"/>
      <c r="AH39" s="231"/>
      <c r="AI39" s="231"/>
    </row>
    <row r="40" spans="1:36" ht="21" customHeight="1">
      <c r="A40" s="130"/>
      <c r="B40" s="303"/>
      <c r="C40" s="132"/>
      <c r="D40" s="132"/>
      <c r="E40" s="132"/>
      <c r="F40" s="131"/>
      <c r="G40" s="133"/>
      <c r="H40" s="303"/>
      <c r="I40" s="132"/>
      <c r="J40" s="133"/>
      <c r="K40" s="303"/>
      <c r="L40" s="132"/>
      <c r="M40" s="133"/>
      <c r="N40" s="132"/>
      <c r="O40" s="132"/>
      <c r="P40" s="133"/>
      <c r="R40" s="313"/>
      <c r="X40" s="47"/>
      <c r="Y40" s="313"/>
      <c r="Z40" s="300"/>
      <c r="AA40" s="75"/>
      <c r="AB40" s="300"/>
      <c r="AC40" s="75"/>
      <c r="AD40" s="75"/>
      <c r="AE40" s="222"/>
      <c r="AF40" s="231"/>
      <c r="AG40" s="231"/>
      <c r="AH40" s="231"/>
      <c r="AI40" s="231"/>
    </row>
    <row r="41" spans="1:36" ht="21" customHeight="1">
      <c r="A41" s="130"/>
      <c r="B41" s="303"/>
      <c r="C41" s="132"/>
      <c r="D41" s="132"/>
      <c r="E41" s="132"/>
      <c r="F41" s="131"/>
      <c r="G41" s="133"/>
      <c r="H41" s="303"/>
      <c r="I41" s="132"/>
      <c r="J41" s="133"/>
      <c r="K41" s="303"/>
      <c r="L41" s="132"/>
      <c r="M41" s="133"/>
      <c r="N41" s="132"/>
      <c r="O41" s="132"/>
      <c r="P41" s="133"/>
      <c r="R41" s="313"/>
      <c r="X41" s="47"/>
      <c r="Y41" s="313"/>
      <c r="Z41" s="300"/>
      <c r="AA41" s="360"/>
      <c r="AB41" s="300"/>
      <c r="AC41" s="127"/>
      <c r="AD41" s="127"/>
      <c r="AE41" s="225"/>
      <c r="AF41" s="225"/>
      <c r="AG41" s="225"/>
      <c r="AH41" s="225"/>
      <c r="AI41" s="225"/>
    </row>
    <row r="42" spans="1:36" ht="21" customHeight="1">
      <c r="A42" s="130"/>
      <c r="B42" s="303"/>
      <c r="C42" s="132"/>
      <c r="D42" s="132"/>
      <c r="E42" s="132"/>
      <c r="F42" s="131"/>
      <c r="G42" s="133"/>
      <c r="H42" s="303"/>
      <c r="I42" s="132"/>
      <c r="J42" s="133"/>
      <c r="K42" s="303"/>
      <c r="L42" s="132"/>
      <c r="M42" s="133"/>
      <c r="N42" s="132"/>
      <c r="O42" s="132"/>
      <c r="P42" s="133"/>
      <c r="R42" s="313"/>
      <c r="X42" s="47"/>
      <c r="Y42" s="313"/>
      <c r="Z42" s="300"/>
      <c r="AA42" s="360"/>
      <c r="AB42" s="300"/>
      <c r="AC42" s="356"/>
      <c r="AD42" s="356"/>
      <c r="AE42" s="244"/>
      <c r="AF42" s="244"/>
      <c r="AG42" s="244"/>
      <c r="AH42" s="244"/>
      <c r="AI42" s="231"/>
    </row>
    <row r="43" spans="1:36" ht="21" customHeight="1">
      <c r="A43" s="130"/>
      <c r="B43" s="303"/>
      <c r="C43" s="132"/>
      <c r="D43" s="132"/>
      <c r="E43" s="132"/>
      <c r="F43" s="131"/>
      <c r="G43" s="133"/>
      <c r="H43" s="303"/>
      <c r="I43" s="132"/>
      <c r="J43" s="133"/>
      <c r="K43" s="303"/>
      <c r="L43" s="132"/>
      <c r="M43" s="133"/>
      <c r="N43" s="132"/>
      <c r="O43" s="132"/>
      <c r="P43" s="133"/>
      <c r="R43" s="313"/>
      <c r="X43" s="47"/>
      <c r="Y43" s="313"/>
      <c r="Z43" s="300"/>
      <c r="AA43" s="360"/>
      <c r="AB43" s="300"/>
      <c r="AC43" s="358"/>
      <c r="AD43" s="358"/>
      <c r="AE43" s="240"/>
      <c r="AF43" s="241"/>
      <c r="AG43" s="241"/>
      <c r="AH43" s="241"/>
      <c r="AI43" s="231"/>
    </row>
    <row r="44" spans="1:36" ht="21" customHeight="1">
      <c r="A44" s="130"/>
      <c r="B44" s="303"/>
      <c r="C44" s="132"/>
      <c r="D44" s="132"/>
      <c r="E44" s="132"/>
      <c r="F44" s="131"/>
      <c r="G44" s="133"/>
      <c r="H44" s="303"/>
      <c r="I44" s="132"/>
      <c r="J44" s="133"/>
      <c r="K44" s="303"/>
      <c r="L44" s="132"/>
      <c r="M44" s="133"/>
      <c r="N44" s="132"/>
      <c r="O44" s="132"/>
      <c r="P44" s="133"/>
      <c r="R44" s="313"/>
      <c r="X44" s="47"/>
      <c r="Y44" s="313"/>
      <c r="Z44" s="300"/>
      <c r="AA44" s="360"/>
      <c r="AB44" s="300"/>
      <c r="AC44" s="300"/>
      <c r="AD44" s="300"/>
      <c r="AE44" s="242"/>
      <c r="AF44" s="231"/>
      <c r="AG44" s="231"/>
      <c r="AH44" s="231"/>
      <c r="AI44" s="231"/>
    </row>
    <row r="45" spans="1:36" ht="21" customHeight="1">
      <c r="A45" s="130"/>
      <c r="B45" s="131"/>
      <c r="C45" s="132"/>
      <c r="D45" s="133"/>
      <c r="E45" s="133"/>
      <c r="F45" s="303"/>
      <c r="G45" s="308"/>
      <c r="H45" s="308"/>
      <c r="I45" s="308"/>
      <c r="J45" s="308"/>
      <c r="K45" s="308"/>
      <c r="L45" s="308"/>
      <c r="M45" s="308"/>
      <c r="N45" s="308"/>
      <c r="O45" s="308"/>
      <c r="P45" s="133"/>
      <c r="R45" s="313"/>
      <c r="X45" s="47"/>
      <c r="Y45" s="313"/>
      <c r="Z45" s="300"/>
      <c r="AA45" s="360"/>
      <c r="AB45" s="300"/>
      <c r="AC45" s="300"/>
      <c r="AD45" s="300"/>
      <c r="AE45" s="242"/>
      <c r="AF45" s="231"/>
      <c r="AG45" s="231"/>
      <c r="AH45" s="231"/>
      <c r="AI45" s="231"/>
    </row>
    <row r="46" spans="1:36" ht="15.75" customHeight="1">
      <c r="A46" s="309"/>
      <c r="B46" s="130"/>
      <c r="C46" s="310"/>
      <c r="D46" s="310"/>
      <c r="E46" s="395"/>
      <c r="F46" s="392"/>
      <c r="G46" s="129"/>
      <c r="H46" s="128"/>
      <c r="I46" s="128"/>
      <c r="J46" s="129"/>
      <c r="K46" s="128"/>
      <c r="L46" s="128"/>
      <c r="M46" s="129"/>
      <c r="N46" s="129"/>
      <c r="O46" s="129"/>
      <c r="P46" s="129"/>
      <c r="R46" s="313"/>
      <c r="X46" s="47"/>
      <c r="Y46" s="313"/>
      <c r="Z46" s="300"/>
      <c r="AA46" s="360"/>
      <c r="AB46" s="300"/>
      <c r="AC46" s="300"/>
      <c r="AD46" s="300"/>
      <c r="AE46" s="242"/>
      <c r="AF46" s="231"/>
      <c r="AG46" s="231"/>
      <c r="AH46" s="231"/>
      <c r="AI46" s="231"/>
    </row>
    <row r="47" spans="1:36" ht="21" customHeight="1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R47" s="313"/>
      <c r="X47" s="47"/>
      <c r="Y47" s="313"/>
      <c r="Z47" s="300"/>
      <c r="AA47" s="360"/>
      <c r="AB47" s="300"/>
      <c r="AC47" s="300"/>
      <c r="AD47" s="300"/>
      <c r="AE47" s="242"/>
      <c r="AF47" s="242"/>
      <c r="AG47" s="242"/>
      <c r="AH47" s="231"/>
      <c r="AI47" s="225"/>
    </row>
    <row r="48" spans="1:36" ht="21" customHeight="1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R48" s="313"/>
      <c r="X48" s="47"/>
      <c r="Y48" s="313"/>
      <c r="Z48" s="300"/>
      <c r="AA48" s="360"/>
      <c r="AB48" s="300"/>
      <c r="AC48" s="300"/>
      <c r="AD48" s="300"/>
      <c r="AE48" s="242"/>
      <c r="AF48" s="232"/>
      <c r="AG48" s="232"/>
      <c r="AH48" s="231"/>
      <c r="AI48" s="232"/>
    </row>
    <row r="49" spans="1:35" ht="21" customHeight="1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290"/>
      <c r="R49" s="313"/>
      <c r="X49" s="47"/>
      <c r="Y49" s="313"/>
      <c r="Z49" s="300"/>
      <c r="AA49" s="360"/>
      <c r="AB49" s="300"/>
      <c r="AC49" s="300"/>
      <c r="AD49" s="300"/>
      <c r="AE49" s="242"/>
      <c r="AF49" s="232"/>
      <c r="AG49" s="232"/>
      <c r="AH49" s="231"/>
      <c r="AI49" s="232"/>
    </row>
    <row r="50" spans="1:35" ht="21" customHeight="1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R50" s="313"/>
      <c r="X50" s="47"/>
      <c r="Y50" s="313"/>
      <c r="Z50" s="300"/>
      <c r="AA50" s="360"/>
      <c r="AB50" s="300"/>
      <c r="AC50" s="300"/>
      <c r="AD50" s="300"/>
      <c r="AE50" s="242"/>
      <c r="AF50" s="232"/>
      <c r="AG50" s="232"/>
      <c r="AH50" s="231"/>
      <c r="AI50" s="232"/>
    </row>
    <row r="51" spans="1:35" ht="21" customHeight="1">
      <c r="A51" s="130"/>
      <c r="B51" s="301"/>
      <c r="C51" s="301"/>
      <c r="D51" s="301"/>
      <c r="E51" s="301"/>
      <c r="F51" s="301"/>
      <c r="G51" s="304"/>
      <c r="H51" s="301"/>
      <c r="I51" s="301"/>
      <c r="J51" s="301"/>
      <c r="K51" s="301"/>
      <c r="L51" s="301"/>
      <c r="M51" s="301"/>
      <c r="N51" s="301"/>
      <c r="O51" s="301"/>
      <c r="P51" s="301"/>
      <c r="R51" s="313"/>
      <c r="X51" s="47"/>
      <c r="Y51" s="313"/>
      <c r="Z51" s="300"/>
      <c r="AA51" s="360"/>
      <c r="AB51" s="300"/>
      <c r="AC51" s="300"/>
      <c r="AD51" s="300"/>
      <c r="AE51" s="242"/>
      <c r="AF51" s="232"/>
      <c r="AG51" s="232"/>
      <c r="AH51" s="231"/>
      <c r="AI51" s="232"/>
    </row>
    <row r="52" spans="1:35" ht="21" customHeight="1">
      <c r="A52" s="301"/>
      <c r="B52" s="301"/>
      <c r="C52" s="305"/>
      <c r="D52" s="306"/>
      <c r="E52" s="306"/>
      <c r="F52" s="130"/>
      <c r="G52" s="306"/>
      <c r="H52" s="130"/>
      <c r="I52" s="130"/>
      <c r="J52" s="306"/>
      <c r="K52" s="130"/>
      <c r="L52" s="130"/>
      <c r="M52" s="306"/>
      <c r="N52" s="306"/>
      <c r="O52" s="306"/>
      <c r="P52" s="306"/>
      <c r="R52" s="313"/>
      <c r="X52" s="47"/>
      <c r="Y52" s="313"/>
      <c r="Z52" s="300"/>
      <c r="AA52" s="360"/>
      <c r="AB52" s="300"/>
      <c r="AC52" s="300"/>
      <c r="AD52" s="300"/>
      <c r="AE52" s="242"/>
      <c r="AF52" s="232"/>
      <c r="AG52" s="232"/>
      <c r="AH52" s="231"/>
      <c r="AI52" s="232"/>
    </row>
    <row r="53" spans="1:35" ht="21" customHeight="1">
      <c r="A53" s="130"/>
      <c r="B53" s="307"/>
      <c r="C53" s="132"/>
      <c r="D53" s="132"/>
      <c r="E53" s="132"/>
      <c r="F53" s="307"/>
      <c r="G53" s="133"/>
      <c r="H53" s="307"/>
      <c r="I53" s="132"/>
      <c r="J53" s="133"/>
      <c r="K53" s="303"/>
      <c r="L53" s="132"/>
      <c r="M53" s="133"/>
      <c r="N53" s="132"/>
      <c r="O53" s="132"/>
      <c r="P53" s="133"/>
      <c r="R53" s="313"/>
      <c r="X53" s="47"/>
      <c r="Y53" s="313"/>
      <c r="Z53" s="300"/>
      <c r="AA53" s="360"/>
      <c r="AB53" s="300"/>
      <c r="AC53" s="300"/>
      <c r="AD53" s="300"/>
      <c r="AE53" s="242"/>
      <c r="AF53" s="243"/>
      <c r="AG53" s="243"/>
      <c r="AH53" s="231"/>
      <c r="AI53" s="225"/>
    </row>
    <row r="54" spans="1:35" ht="21" customHeight="1">
      <c r="A54" s="130"/>
      <c r="B54" s="303"/>
      <c r="C54" s="132"/>
      <c r="D54" s="132"/>
      <c r="E54" s="132"/>
      <c r="F54" s="131"/>
      <c r="G54" s="133"/>
      <c r="H54" s="303"/>
      <c r="I54" s="132"/>
      <c r="J54" s="133"/>
      <c r="K54" s="303"/>
      <c r="L54" s="132"/>
      <c r="M54" s="133"/>
      <c r="N54" s="132"/>
      <c r="O54" s="132"/>
      <c r="P54" s="133"/>
      <c r="R54" s="313"/>
      <c r="W54" s="242"/>
      <c r="X54" s="242"/>
      <c r="Y54" s="313"/>
      <c r="Z54" s="300"/>
      <c r="AA54" s="360"/>
      <c r="AB54" s="300"/>
      <c r="AC54" s="300"/>
      <c r="AD54" s="300"/>
      <c r="AE54" s="242"/>
      <c r="AF54" s="243"/>
      <c r="AG54" s="243"/>
      <c r="AH54" s="231"/>
      <c r="AI54" s="225"/>
    </row>
    <row r="55" spans="1:35" ht="21" customHeight="1">
      <c r="A55" s="130"/>
      <c r="B55" s="303"/>
      <c r="C55" s="132"/>
      <c r="D55" s="132"/>
      <c r="E55" s="132"/>
      <c r="F55" s="131"/>
      <c r="G55" s="133"/>
      <c r="H55" s="303"/>
      <c r="I55" s="132"/>
      <c r="J55" s="133"/>
      <c r="K55" s="303"/>
      <c r="L55" s="132"/>
      <c r="M55" s="133"/>
      <c r="N55" s="132"/>
      <c r="O55" s="132"/>
      <c r="P55" s="133"/>
      <c r="R55" s="313"/>
      <c r="W55" s="301"/>
      <c r="X55" s="301"/>
      <c r="Y55" s="313"/>
      <c r="Z55" s="300"/>
      <c r="AA55" s="75"/>
      <c r="AB55" s="300"/>
      <c r="AC55" s="300"/>
      <c r="AD55" s="300"/>
      <c r="AE55" s="242"/>
      <c r="AF55" s="242"/>
      <c r="AG55" s="243"/>
      <c r="AH55" s="231"/>
      <c r="AI55" s="225"/>
    </row>
    <row r="56" spans="1:35" ht="21" customHeight="1">
      <c r="A56" s="130"/>
      <c r="B56" s="303"/>
      <c r="C56" s="132"/>
      <c r="D56" s="132"/>
      <c r="E56" s="132"/>
      <c r="F56" s="131"/>
      <c r="G56" s="133"/>
      <c r="H56" s="303"/>
      <c r="I56" s="132"/>
      <c r="J56" s="133"/>
      <c r="K56" s="303"/>
      <c r="L56" s="132"/>
      <c r="M56" s="133"/>
      <c r="N56" s="132"/>
      <c r="O56" s="132"/>
      <c r="P56" s="133"/>
      <c r="R56" s="313"/>
      <c r="W56" s="301"/>
      <c r="X56" s="301"/>
      <c r="Y56" s="313"/>
      <c r="Z56" s="300"/>
      <c r="AA56" s="361"/>
      <c r="AB56" s="300"/>
      <c r="AC56" s="300"/>
      <c r="AD56" s="300"/>
      <c r="AE56" s="242"/>
      <c r="AF56" s="243"/>
      <c r="AG56" s="242"/>
      <c r="AH56" s="231"/>
      <c r="AI56" s="225"/>
    </row>
    <row r="57" spans="1:35" ht="21" customHeight="1">
      <c r="A57" s="130"/>
      <c r="B57" s="303"/>
      <c r="C57" s="132"/>
      <c r="D57" s="132"/>
      <c r="E57" s="132"/>
      <c r="F57" s="131"/>
      <c r="G57" s="133"/>
      <c r="H57" s="303"/>
      <c r="I57" s="132"/>
      <c r="J57" s="133"/>
      <c r="K57" s="303"/>
      <c r="L57" s="132"/>
      <c r="M57" s="133"/>
      <c r="N57" s="132"/>
      <c r="O57" s="132"/>
      <c r="P57" s="133"/>
      <c r="R57" s="313"/>
      <c r="W57" s="301"/>
      <c r="X57" s="301"/>
      <c r="Y57" s="313"/>
      <c r="Z57" s="300"/>
      <c r="AA57" s="360"/>
      <c r="AB57" s="300"/>
      <c r="AC57" s="300"/>
      <c r="AD57" s="300"/>
      <c r="AE57" s="242"/>
      <c r="AF57" s="243"/>
      <c r="AG57" s="243"/>
      <c r="AH57" s="231"/>
      <c r="AI57" s="225"/>
    </row>
    <row r="58" spans="1:35" ht="21" customHeight="1">
      <c r="A58" s="130"/>
      <c r="B58" s="303"/>
      <c r="C58" s="132"/>
      <c r="D58" s="132"/>
      <c r="E58" s="132"/>
      <c r="F58" s="131"/>
      <c r="G58" s="133"/>
      <c r="H58" s="303"/>
      <c r="I58" s="132"/>
      <c r="J58" s="133"/>
      <c r="K58" s="303"/>
      <c r="L58" s="132"/>
      <c r="M58" s="133"/>
      <c r="N58" s="132"/>
      <c r="O58" s="132"/>
      <c r="P58" s="133"/>
      <c r="R58" s="313"/>
      <c r="W58" s="301"/>
      <c r="X58" s="301"/>
      <c r="Y58" s="313"/>
      <c r="Z58" s="300"/>
      <c r="AA58" s="360"/>
      <c r="AB58" s="300"/>
      <c r="AC58" s="300"/>
      <c r="AD58" s="300"/>
      <c r="AE58" s="242"/>
      <c r="AF58" s="243"/>
      <c r="AG58" s="243"/>
      <c r="AH58" s="231"/>
      <c r="AI58" s="225"/>
    </row>
    <row r="59" spans="1:35" ht="15.75" customHeight="1">
      <c r="A59" s="309"/>
      <c r="B59" s="127"/>
      <c r="C59" s="310"/>
      <c r="D59" s="310"/>
      <c r="E59" s="395"/>
      <c r="F59" s="392"/>
      <c r="G59" s="129"/>
      <c r="H59" s="128"/>
      <c r="I59" s="128"/>
      <c r="J59" s="129"/>
      <c r="K59" s="128"/>
      <c r="L59" s="128"/>
      <c r="M59" s="129"/>
      <c r="N59" s="129"/>
      <c r="O59" s="129"/>
      <c r="P59" s="129"/>
      <c r="R59" s="313"/>
      <c r="W59" s="301"/>
      <c r="X59" s="301"/>
      <c r="Y59" s="313"/>
      <c r="Z59" s="300"/>
      <c r="AA59" s="360"/>
      <c r="AB59" s="127"/>
      <c r="AC59" s="300"/>
      <c r="AD59" s="300"/>
      <c r="AE59" s="242"/>
      <c r="AF59" s="243"/>
      <c r="AG59" s="243"/>
      <c r="AH59" s="231"/>
      <c r="AI59" s="225"/>
    </row>
    <row r="60" spans="1:35" ht="15.75" customHeight="1">
      <c r="A60" s="127"/>
      <c r="B60" s="130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R60" s="313"/>
      <c r="W60" s="301"/>
      <c r="X60" s="301"/>
      <c r="Y60" s="313"/>
      <c r="Z60" s="300"/>
      <c r="AA60" s="127"/>
      <c r="AB60" s="127"/>
      <c r="AC60" s="300"/>
      <c r="AD60" s="300"/>
      <c r="AE60" s="242"/>
      <c r="AF60" s="243"/>
      <c r="AG60" s="243"/>
      <c r="AH60" s="231"/>
      <c r="AI60" s="225"/>
    </row>
    <row r="61" spans="1:35" ht="15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R61" s="313"/>
      <c r="W61" s="301"/>
      <c r="X61" s="301"/>
      <c r="Y61" s="313"/>
      <c r="Z61" s="300"/>
      <c r="AA61" s="127"/>
      <c r="AB61" s="127"/>
      <c r="AC61" s="300"/>
      <c r="AD61" s="300"/>
      <c r="AE61" s="242"/>
      <c r="AF61" s="243"/>
      <c r="AG61" s="243"/>
      <c r="AH61" s="231"/>
      <c r="AI61" s="225"/>
    </row>
    <row r="62" spans="1:35" ht="15.75" customHeight="1">
      <c r="A62" s="127"/>
      <c r="B62" s="246"/>
      <c r="C62" s="233"/>
      <c r="D62" s="233"/>
      <c r="E62" s="394"/>
      <c r="F62" s="390"/>
      <c r="G62" s="300"/>
      <c r="H62" s="127"/>
      <c r="I62" s="127"/>
      <c r="J62" s="127"/>
      <c r="K62" s="127"/>
      <c r="L62" s="127"/>
      <c r="M62" s="127"/>
      <c r="N62" s="127"/>
      <c r="O62" s="127"/>
      <c r="P62" s="127"/>
      <c r="R62" s="313"/>
      <c r="W62" s="301"/>
      <c r="X62" s="301"/>
      <c r="Y62" s="313"/>
      <c r="Z62" s="300"/>
      <c r="AA62" s="127"/>
      <c r="AB62" s="127"/>
      <c r="AC62" s="300"/>
      <c r="AD62" s="300"/>
      <c r="AE62" s="242"/>
      <c r="AF62" s="243"/>
      <c r="AG62" s="243"/>
      <c r="AH62" s="231"/>
      <c r="AI62" s="225"/>
    </row>
    <row r="63" spans="1:35" ht="15.75" customHeight="1">
      <c r="A63" s="127"/>
      <c r="B63" s="233"/>
      <c r="C63" s="233"/>
      <c r="D63" s="233"/>
      <c r="E63" s="394"/>
      <c r="F63" s="390"/>
      <c r="G63" s="300"/>
      <c r="H63" s="127"/>
      <c r="I63" s="127"/>
      <c r="J63" s="127"/>
      <c r="K63" s="127"/>
      <c r="L63" s="127"/>
      <c r="M63" s="127"/>
      <c r="N63" s="127"/>
      <c r="O63" s="127"/>
      <c r="P63" s="127"/>
      <c r="R63" s="313"/>
      <c r="Z63" s="127"/>
      <c r="AA63" s="127"/>
      <c r="AB63" s="127"/>
      <c r="AC63" s="300"/>
      <c r="AD63" s="300"/>
      <c r="AE63" s="242"/>
      <c r="AF63" s="242"/>
      <c r="AG63" s="243"/>
      <c r="AH63" s="231"/>
      <c r="AI63" s="225"/>
    </row>
    <row r="64" spans="1:35" ht="15.75" customHeight="1">
      <c r="A64" s="127"/>
      <c r="B64" s="233"/>
      <c r="C64" s="233"/>
      <c r="D64" s="233"/>
      <c r="E64" s="394"/>
      <c r="F64" s="390"/>
      <c r="G64" s="300"/>
      <c r="H64" s="127"/>
      <c r="I64" s="127"/>
      <c r="J64" s="127"/>
      <c r="K64" s="127"/>
      <c r="L64" s="127"/>
      <c r="M64" s="127"/>
      <c r="N64" s="127"/>
      <c r="O64" s="127"/>
      <c r="P64" s="127"/>
      <c r="R64" s="313"/>
      <c r="Z64" s="127"/>
      <c r="AA64" s="127"/>
      <c r="AB64" s="127"/>
      <c r="AC64" s="127"/>
      <c r="AD64" s="127"/>
      <c r="AE64" s="225"/>
      <c r="AF64" s="225"/>
      <c r="AG64" s="225"/>
      <c r="AH64" s="225"/>
      <c r="AI64" s="225"/>
    </row>
    <row r="65" spans="1:30" ht="15.75" customHeight="1">
      <c r="A65" s="127"/>
      <c r="B65" s="233"/>
      <c r="C65" s="233"/>
      <c r="D65" s="233"/>
      <c r="E65" s="394"/>
      <c r="F65" s="390"/>
      <c r="G65" s="300"/>
      <c r="H65" s="127"/>
      <c r="I65" s="127"/>
      <c r="J65" s="127"/>
      <c r="K65" s="127"/>
      <c r="L65" s="127"/>
      <c r="M65" s="127"/>
      <c r="N65" s="127"/>
      <c r="O65" s="127"/>
      <c r="P65" s="127"/>
      <c r="R65" s="313"/>
      <c r="Z65" s="127"/>
      <c r="AA65" s="127"/>
      <c r="AB65" s="127"/>
      <c r="AC65" s="127"/>
      <c r="AD65" s="127"/>
    </row>
    <row r="66" spans="1:30" ht="15.75" customHeight="1">
      <c r="A66" s="127"/>
      <c r="B66" s="233"/>
      <c r="C66" s="233"/>
      <c r="D66" s="233"/>
      <c r="E66" s="394"/>
      <c r="F66" s="390"/>
      <c r="G66" s="300"/>
      <c r="H66" s="127"/>
      <c r="I66" s="127"/>
      <c r="J66" s="127"/>
      <c r="K66" s="127"/>
      <c r="L66" s="127"/>
      <c r="M66" s="127"/>
      <c r="N66" s="127"/>
      <c r="O66" s="127"/>
      <c r="P66" s="127"/>
      <c r="R66" s="313"/>
      <c r="Z66" s="127"/>
      <c r="AA66" s="127"/>
      <c r="AB66" s="127"/>
      <c r="AC66" s="127"/>
      <c r="AD66" s="127"/>
    </row>
    <row r="67" spans="1:30" ht="15.75" customHeight="1">
      <c r="A67" s="127"/>
      <c r="B67" s="233"/>
      <c r="C67" s="233"/>
      <c r="D67" s="233"/>
      <c r="E67" s="394"/>
      <c r="F67" s="390"/>
      <c r="G67" s="300"/>
      <c r="H67" s="127"/>
      <c r="I67" s="127"/>
      <c r="J67" s="127"/>
      <c r="K67" s="127"/>
      <c r="L67" s="127"/>
      <c r="M67" s="127"/>
      <c r="N67" s="127"/>
      <c r="O67" s="127"/>
      <c r="P67" s="127"/>
      <c r="R67" s="313"/>
      <c r="Z67" s="127"/>
      <c r="AA67" s="127"/>
      <c r="AB67" s="127"/>
      <c r="AC67" s="127"/>
      <c r="AD67" s="127"/>
    </row>
    <row r="68" spans="1:30" ht="15.75" customHeight="1">
      <c r="A68" s="127"/>
      <c r="B68" s="246"/>
      <c r="C68" s="233"/>
      <c r="D68" s="233"/>
      <c r="E68" s="394"/>
      <c r="F68" s="390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S68" s="300"/>
      <c r="T68" s="301"/>
      <c r="U68" s="301"/>
      <c r="V68" s="301"/>
      <c r="W68" s="301"/>
      <c r="X68" s="291"/>
      <c r="Z68" s="127"/>
      <c r="AA68" s="127"/>
      <c r="AB68" s="127"/>
      <c r="AC68" s="127"/>
      <c r="AD68" s="127"/>
    </row>
    <row r="69" spans="1:30" ht="15.75" customHeight="1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S69" s="300"/>
      <c r="T69" s="301"/>
      <c r="U69" s="301"/>
      <c r="V69" s="301"/>
      <c r="W69" s="301"/>
      <c r="X69" s="291"/>
      <c r="Z69" s="127"/>
      <c r="AA69" s="127"/>
      <c r="AB69" s="127"/>
      <c r="AC69" s="127"/>
      <c r="AD69" s="127"/>
    </row>
    <row r="70" spans="1:30" ht="15.75" customHeight="1">
      <c r="A70" s="311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S70" s="300"/>
      <c r="T70" s="301"/>
      <c r="U70" s="301"/>
      <c r="V70" s="301"/>
      <c r="W70" s="301"/>
      <c r="X70" s="291"/>
      <c r="Z70" s="127"/>
      <c r="AA70" s="127"/>
      <c r="AB70" s="127"/>
      <c r="AC70" s="127"/>
      <c r="AD70" s="127"/>
    </row>
    <row r="71" spans="1:30" ht="15.75" customHeight="1">
      <c r="A71" s="311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S71" s="300"/>
      <c r="T71" s="301"/>
      <c r="U71" s="301"/>
      <c r="V71" s="301"/>
      <c r="W71" s="301"/>
      <c r="X71" s="291"/>
      <c r="Z71" s="127"/>
      <c r="AA71" s="127"/>
      <c r="AB71" s="127"/>
      <c r="AC71" s="127"/>
      <c r="AD71" s="127"/>
    </row>
    <row r="72" spans="1:30" ht="15.75" customHeight="1">
      <c r="A72" s="311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S72" s="300"/>
      <c r="T72" s="301"/>
      <c r="U72" s="301"/>
      <c r="V72" s="301"/>
      <c r="W72" s="301"/>
      <c r="X72" s="291"/>
      <c r="Z72" s="127"/>
      <c r="AA72" s="127"/>
      <c r="AB72" s="127"/>
      <c r="AC72" s="127"/>
      <c r="AD72" s="127"/>
    </row>
    <row r="73" spans="1:30" ht="15.75" customHeight="1">
      <c r="A73" s="311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S73" s="300"/>
      <c r="T73" s="301"/>
      <c r="U73" s="301"/>
      <c r="V73" s="301"/>
      <c r="W73" s="301"/>
      <c r="X73" s="291"/>
      <c r="Z73" s="127"/>
      <c r="AA73" s="127"/>
      <c r="AB73" s="127"/>
      <c r="AC73" s="127"/>
      <c r="AD73" s="127"/>
    </row>
    <row r="74" spans="1:30" ht="15.75" customHeight="1">
      <c r="A74" s="311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S74" s="300"/>
      <c r="T74" s="301"/>
      <c r="U74" s="301"/>
      <c r="V74" s="301"/>
      <c r="W74" s="301"/>
      <c r="X74" s="138"/>
      <c r="Z74" s="127"/>
      <c r="AA74" s="127"/>
      <c r="AB74" s="127"/>
      <c r="AC74" s="127"/>
      <c r="AD74" s="127"/>
    </row>
    <row r="75" spans="1:30" ht="15.75" customHeight="1">
      <c r="A75" s="311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S75" s="300"/>
      <c r="T75" s="301"/>
      <c r="U75" s="301"/>
      <c r="V75" s="301"/>
      <c r="W75" s="301"/>
      <c r="X75" s="291"/>
      <c r="Z75" s="127"/>
      <c r="AA75" s="127"/>
      <c r="AB75" s="127"/>
      <c r="AC75" s="127"/>
      <c r="AD75" s="127"/>
    </row>
    <row r="76" spans="1:30" ht="15.75" customHeight="1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S76" s="300"/>
      <c r="T76" s="301"/>
      <c r="U76" s="301"/>
      <c r="V76" s="301"/>
      <c r="W76" s="301"/>
      <c r="X76" s="291"/>
      <c r="Z76" s="127"/>
      <c r="AA76" s="127"/>
      <c r="AB76" s="127"/>
      <c r="AC76" s="127"/>
      <c r="AD76" s="127"/>
    </row>
    <row r="77" spans="1:30" ht="15.75" customHeight="1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S77" s="300"/>
      <c r="T77" s="301"/>
      <c r="U77" s="301"/>
      <c r="V77" s="301"/>
      <c r="W77" s="301"/>
      <c r="Z77" s="127"/>
      <c r="AA77" s="127"/>
      <c r="AB77" s="127"/>
      <c r="AC77" s="127"/>
      <c r="AD77" s="127"/>
    </row>
    <row r="78" spans="1:30" ht="15.75" customHeight="1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S78" s="242"/>
      <c r="T78" s="301"/>
      <c r="U78" s="301"/>
      <c r="V78" s="301"/>
      <c r="W78" s="301"/>
      <c r="Z78" s="127"/>
      <c r="AA78" s="127"/>
      <c r="AB78" s="127"/>
      <c r="AC78" s="127"/>
      <c r="AD78" s="127"/>
    </row>
    <row r="79" spans="1:30" ht="15.75" customHeight="1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S79" s="242"/>
      <c r="T79" s="301"/>
      <c r="U79" s="301"/>
      <c r="V79" s="301"/>
      <c r="W79" s="301"/>
      <c r="Z79" s="127"/>
      <c r="AA79" s="127"/>
      <c r="AB79" s="127"/>
      <c r="AC79" s="127"/>
      <c r="AD79" s="127"/>
    </row>
    <row r="80" spans="1:30" ht="15.75" customHeight="1">
      <c r="A80" s="262"/>
      <c r="B80" s="262"/>
      <c r="C80" s="262"/>
      <c r="D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T80" s="301"/>
      <c r="U80" s="301"/>
      <c r="V80" s="301"/>
      <c r="W80" s="301"/>
      <c r="Z80" s="127"/>
      <c r="AA80" s="127"/>
      <c r="AB80" s="127"/>
      <c r="AC80" s="127"/>
      <c r="AD80" s="127"/>
    </row>
    <row r="81" spans="1:30" ht="15.75" customHeight="1">
      <c r="A81" s="262"/>
      <c r="B81" s="262"/>
      <c r="C81" s="262"/>
      <c r="D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T81" s="301"/>
      <c r="U81" s="301"/>
      <c r="V81" s="301"/>
      <c r="W81" s="301"/>
      <c r="Z81" s="127"/>
      <c r="AA81" s="127"/>
      <c r="AB81" s="127"/>
      <c r="AC81" s="127"/>
      <c r="AD81" s="127"/>
    </row>
    <row r="82" spans="1:30" ht="15.75" customHeight="1">
      <c r="A82" s="262"/>
      <c r="B82" s="262"/>
      <c r="C82" s="262"/>
      <c r="D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T82" s="301"/>
      <c r="U82" s="301"/>
      <c r="V82" s="301"/>
      <c r="W82" s="301"/>
      <c r="Z82" s="127"/>
      <c r="AA82" s="127"/>
      <c r="AB82" s="127"/>
      <c r="AC82" s="127"/>
      <c r="AD82" s="127"/>
    </row>
    <row r="83" spans="1:30" ht="15.75" customHeight="1">
      <c r="A83" s="262"/>
      <c r="B83" s="262"/>
      <c r="C83" s="262"/>
      <c r="D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T83" s="301"/>
      <c r="U83" s="301"/>
      <c r="V83" s="301"/>
      <c r="W83" s="301"/>
      <c r="Z83" s="127"/>
      <c r="AA83" s="127"/>
      <c r="AB83" s="127"/>
      <c r="AC83" s="127"/>
      <c r="AD83" s="127"/>
    </row>
    <row r="84" spans="1:30" ht="15.75" customHeight="1">
      <c r="A84" s="262"/>
      <c r="B84" s="262"/>
      <c r="C84" s="262"/>
      <c r="D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T84" s="301"/>
      <c r="U84" s="301"/>
      <c r="V84" s="301"/>
      <c r="W84" s="301"/>
      <c r="Z84" s="127"/>
      <c r="AA84" s="127"/>
      <c r="AB84" s="127"/>
      <c r="AC84" s="127"/>
      <c r="AD84" s="127"/>
    </row>
    <row r="85" spans="1:30" ht="15.75" customHeight="1">
      <c r="A85" s="262"/>
      <c r="B85" s="262"/>
      <c r="C85" s="262"/>
      <c r="D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T85" s="301"/>
      <c r="U85" s="301"/>
      <c r="V85" s="301"/>
      <c r="W85" s="301"/>
      <c r="Z85" s="127"/>
      <c r="AA85" s="127"/>
      <c r="AB85" s="127"/>
      <c r="AC85" s="127"/>
      <c r="AD85" s="127"/>
    </row>
    <row r="86" spans="1:30" ht="15.75" customHeight="1">
      <c r="A86" s="262"/>
      <c r="B86" s="262"/>
      <c r="C86" s="262"/>
      <c r="D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T86" s="301"/>
      <c r="U86" s="301"/>
      <c r="V86" s="301"/>
      <c r="W86" s="301"/>
      <c r="Z86" s="127"/>
      <c r="AA86" s="127"/>
      <c r="AB86" s="127"/>
      <c r="AC86" s="127"/>
      <c r="AD86" s="127"/>
    </row>
    <row r="87" spans="1:30" ht="15.75" customHeight="1">
      <c r="A87" s="262"/>
      <c r="B87" s="262"/>
      <c r="C87" s="262"/>
      <c r="D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T87" s="301"/>
      <c r="U87" s="301"/>
      <c r="V87" s="301"/>
      <c r="W87" s="301"/>
      <c r="Z87" s="127"/>
      <c r="AA87" s="127"/>
      <c r="AB87" s="127"/>
      <c r="AC87" s="127"/>
      <c r="AD87" s="127"/>
    </row>
    <row r="88" spans="1:30" ht="15.75" customHeight="1">
      <c r="A88" s="262"/>
      <c r="B88" s="262"/>
      <c r="C88" s="262"/>
      <c r="D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T88" s="301"/>
      <c r="U88" s="301"/>
      <c r="V88" s="301"/>
      <c r="W88" s="301"/>
      <c r="Z88" s="127"/>
      <c r="AA88" s="127"/>
      <c r="AB88" s="127"/>
      <c r="AC88" s="127"/>
      <c r="AD88" s="127"/>
    </row>
    <row r="89" spans="1:30" ht="15.75" customHeight="1">
      <c r="A89" s="262"/>
      <c r="B89" s="262"/>
      <c r="C89" s="262"/>
      <c r="D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T89" s="301"/>
      <c r="U89" s="301"/>
      <c r="V89" s="301"/>
      <c r="W89" s="301"/>
      <c r="Z89" s="127"/>
      <c r="AA89" s="127"/>
      <c r="AB89" s="127"/>
      <c r="AC89" s="127"/>
      <c r="AD89" s="127"/>
    </row>
    <row r="90" spans="1:30" ht="15.75" customHeight="1">
      <c r="A90" s="262"/>
      <c r="B90" s="262"/>
      <c r="C90" s="262"/>
      <c r="D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T90" s="301"/>
      <c r="U90" s="301"/>
      <c r="V90" s="301"/>
      <c r="W90" s="301"/>
      <c r="Z90" s="127"/>
      <c r="AA90" s="127"/>
      <c r="AB90" s="127"/>
      <c r="AC90" s="127"/>
      <c r="AD90" s="127"/>
    </row>
    <row r="91" spans="1:30" ht="15.75" customHeight="1">
      <c r="A91" s="262"/>
      <c r="B91" s="262"/>
      <c r="C91" s="262"/>
      <c r="D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T91" s="301"/>
      <c r="U91" s="301"/>
      <c r="V91" s="301"/>
      <c r="W91" s="301"/>
      <c r="Z91" s="127"/>
      <c r="AA91" s="127"/>
      <c r="AB91" s="127"/>
      <c r="AC91" s="127"/>
      <c r="AD91" s="127"/>
    </row>
    <row r="92" spans="1:30" ht="15.75" customHeight="1">
      <c r="A92" s="262"/>
      <c r="B92" s="262"/>
      <c r="C92" s="262"/>
      <c r="D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T92" s="301"/>
      <c r="U92" s="301"/>
      <c r="V92" s="301"/>
      <c r="W92" s="301"/>
      <c r="Z92" s="127"/>
      <c r="AA92" s="127"/>
      <c r="AB92" s="127"/>
      <c r="AC92" s="127"/>
      <c r="AD92" s="127"/>
    </row>
    <row r="93" spans="1:30" ht="15.75" customHeight="1">
      <c r="A93" s="262"/>
      <c r="B93" s="262"/>
      <c r="C93" s="262"/>
      <c r="D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Z93" s="127"/>
      <c r="AA93" s="127"/>
      <c r="AB93" s="127"/>
      <c r="AC93" s="127"/>
      <c r="AD93" s="127"/>
    </row>
    <row r="94" spans="1:30" ht="15.75" customHeight="1">
      <c r="A94" s="262"/>
      <c r="B94" s="262"/>
      <c r="C94" s="262"/>
      <c r="D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Z94" s="127"/>
      <c r="AA94" s="127"/>
      <c r="AB94" s="127"/>
      <c r="AC94" s="127"/>
      <c r="AD94" s="127"/>
    </row>
    <row r="95" spans="1:30" ht="15.75" customHeight="1">
      <c r="A95" s="262"/>
      <c r="B95" s="262"/>
      <c r="C95" s="262"/>
      <c r="D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Z95" s="127"/>
      <c r="AA95" s="127"/>
      <c r="AB95" s="127"/>
      <c r="AC95" s="127"/>
      <c r="AD95" s="127"/>
    </row>
    <row r="96" spans="1:30" ht="15.75" customHeight="1">
      <c r="A96" s="262"/>
      <c r="B96" s="262"/>
      <c r="C96" s="262"/>
      <c r="D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Z96" s="127"/>
      <c r="AA96" s="127"/>
      <c r="AB96" s="127"/>
      <c r="AC96" s="127"/>
      <c r="AD96" s="127"/>
    </row>
    <row r="97" spans="1:30" ht="15.75" customHeight="1">
      <c r="A97" s="262"/>
      <c r="B97" s="262"/>
      <c r="C97" s="262"/>
      <c r="D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Z97" s="127"/>
      <c r="AA97" s="127"/>
      <c r="AB97" s="127"/>
      <c r="AC97" s="127"/>
      <c r="AD97" s="127"/>
    </row>
    <row r="98" spans="1:30" ht="15.75" customHeight="1">
      <c r="A98" s="262"/>
      <c r="B98" s="262"/>
      <c r="C98" s="262"/>
      <c r="D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Z98" s="127"/>
      <c r="AA98" s="127"/>
      <c r="AB98" s="127"/>
      <c r="AC98" s="127"/>
      <c r="AD98" s="127"/>
    </row>
    <row r="99" spans="1:30" ht="15.75" customHeight="1">
      <c r="A99" s="262"/>
      <c r="B99" s="262"/>
      <c r="C99" s="262"/>
      <c r="D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Z99" s="127"/>
      <c r="AA99" s="127"/>
      <c r="AB99" s="127"/>
      <c r="AC99" s="127"/>
      <c r="AD99" s="127"/>
    </row>
    <row r="100" spans="1:30" ht="15.75" customHeight="1">
      <c r="A100" s="262"/>
      <c r="B100" s="262"/>
      <c r="C100" s="262"/>
      <c r="D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Z100" s="127"/>
      <c r="AA100" s="127"/>
      <c r="AB100" s="127"/>
      <c r="AC100" s="127"/>
      <c r="AD100" s="127"/>
    </row>
    <row r="101" spans="1:30" ht="15.75" customHeight="1">
      <c r="A101" s="262"/>
      <c r="B101" s="262"/>
      <c r="C101" s="262"/>
      <c r="D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Z101" s="127"/>
      <c r="AA101" s="127"/>
      <c r="AB101" s="127"/>
      <c r="AC101" s="127"/>
      <c r="AD101" s="127"/>
    </row>
    <row r="102" spans="1:30" ht="15.75" customHeight="1">
      <c r="A102" s="262"/>
      <c r="B102" s="262"/>
      <c r="C102" s="262"/>
      <c r="D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Z102" s="127"/>
      <c r="AA102" s="127"/>
      <c r="AB102" s="127"/>
      <c r="AC102" s="127"/>
      <c r="AD102" s="127"/>
    </row>
    <row r="103" spans="1:30" ht="15.75" customHeight="1">
      <c r="A103" s="262"/>
      <c r="B103" s="262"/>
      <c r="C103" s="262"/>
      <c r="D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Z103" s="127"/>
      <c r="AA103" s="127"/>
      <c r="AB103" s="127"/>
      <c r="AC103" s="127"/>
      <c r="AD103" s="127"/>
    </row>
    <row r="104" spans="1:30" ht="15.75" customHeight="1">
      <c r="A104" s="262"/>
      <c r="B104" s="262"/>
      <c r="C104" s="262"/>
      <c r="D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Z104" s="127"/>
      <c r="AA104" s="127"/>
      <c r="AB104" s="127"/>
      <c r="AC104" s="127"/>
      <c r="AD104" s="127"/>
    </row>
    <row r="105" spans="1:30" ht="15.75" customHeight="1">
      <c r="A105" s="262"/>
      <c r="B105" s="262"/>
      <c r="C105" s="262"/>
      <c r="D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Z105" s="127"/>
      <c r="AA105" s="127"/>
      <c r="AB105" s="127"/>
      <c r="AC105" s="127"/>
      <c r="AD105" s="127"/>
    </row>
    <row r="106" spans="1:30" ht="15.75" customHeight="1">
      <c r="A106" s="262"/>
      <c r="B106" s="262"/>
      <c r="C106" s="262"/>
      <c r="D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Z106" s="127"/>
      <c r="AA106" s="127"/>
      <c r="AB106" s="127"/>
      <c r="AC106" s="127"/>
      <c r="AD106" s="127"/>
    </row>
    <row r="107" spans="1:30" ht="15.75" customHeight="1">
      <c r="A107" s="262"/>
      <c r="B107" s="262"/>
      <c r="C107" s="262"/>
      <c r="D107" s="262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Z107" s="127"/>
      <c r="AA107" s="127"/>
      <c r="AB107" s="127"/>
      <c r="AC107" s="127"/>
      <c r="AD107" s="127"/>
    </row>
    <row r="108" spans="1:30" ht="15.75" customHeight="1">
      <c r="A108" s="262"/>
      <c r="B108" s="262"/>
      <c r="C108" s="262"/>
      <c r="D108" s="262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Z108" s="127"/>
      <c r="AA108" s="127"/>
      <c r="AB108" s="127"/>
      <c r="AC108" s="127"/>
      <c r="AD108" s="127"/>
    </row>
    <row r="109" spans="1:30" ht="15.75" customHeight="1">
      <c r="A109" s="262"/>
      <c r="B109" s="262"/>
      <c r="C109" s="262"/>
      <c r="D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Z109" s="127"/>
      <c r="AA109" s="127"/>
      <c r="AB109" s="127"/>
      <c r="AC109" s="127"/>
      <c r="AD109" s="127"/>
    </row>
    <row r="110" spans="1:30" ht="15.75" customHeight="1">
      <c r="A110" s="262"/>
      <c r="B110" s="262"/>
      <c r="C110" s="262"/>
      <c r="D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Z110" s="127"/>
      <c r="AA110" s="127"/>
      <c r="AB110" s="127"/>
      <c r="AC110" s="127"/>
      <c r="AD110" s="127"/>
    </row>
    <row r="111" spans="1:30" ht="15.75" customHeight="1">
      <c r="A111" s="262"/>
      <c r="B111" s="262"/>
      <c r="C111" s="262"/>
      <c r="D111" s="262"/>
      <c r="G111" s="262"/>
      <c r="H111" s="262"/>
      <c r="I111" s="262"/>
      <c r="J111" s="262"/>
      <c r="K111" s="262"/>
      <c r="L111" s="262"/>
      <c r="M111" s="262"/>
      <c r="N111" s="262"/>
      <c r="O111" s="262"/>
      <c r="P111" s="262"/>
      <c r="Z111" s="127"/>
      <c r="AA111" s="127"/>
      <c r="AB111" s="127"/>
      <c r="AC111" s="127"/>
      <c r="AD111" s="127"/>
    </row>
    <row r="112" spans="1:30" ht="15.75" customHeight="1">
      <c r="A112" s="262"/>
      <c r="B112" s="262"/>
      <c r="C112" s="262"/>
      <c r="D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Z112" s="127"/>
      <c r="AA112" s="127"/>
      <c r="AB112" s="127"/>
      <c r="AC112" s="127"/>
      <c r="AD112" s="127"/>
    </row>
    <row r="113" spans="1:30" ht="15.75" customHeight="1">
      <c r="A113" s="262"/>
      <c r="B113" s="262"/>
      <c r="C113" s="262"/>
      <c r="D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Z113" s="127"/>
      <c r="AA113" s="127"/>
      <c r="AB113" s="127"/>
      <c r="AC113" s="127"/>
      <c r="AD113" s="127"/>
    </row>
    <row r="114" spans="1:30" ht="15.75" customHeight="1">
      <c r="A114" s="262"/>
      <c r="B114" s="262"/>
      <c r="C114" s="262"/>
      <c r="D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Z114" s="127"/>
      <c r="AA114" s="127"/>
      <c r="AB114" s="127"/>
      <c r="AC114" s="127"/>
      <c r="AD114" s="127"/>
    </row>
    <row r="115" spans="1:30" ht="15.75" customHeight="1">
      <c r="A115" s="262"/>
      <c r="B115" s="262"/>
      <c r="C115" s="262"/>
      <c r="D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Z115" s="127"/>
      <c r="AA115" s="127"/>
      <c r="AB115" s="127"/>
      <c r="AC115" s="127"/>
      <c r="AD115" s="127"/>
    </row>
    <row r="116" spans="1:30" ht="15.75" customHeight="1">
      <c r="A116" s="262"/>
      <c r="B116" s="262"/>
      <c r="C116" s="262"/>
      <c r="D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Z116" s="127"/>
      <c r="AA116" s="127"/>
      <c r="AB116" s="127"/>
      <c r="AC116" s="127"/>
      <c r="AD116" s="127"/>
    </row>
    <row r="117" spans="1:30" ht="15.75" customHeight="1">
      <c r="A117" s="262"/>
      <c r="B117" s="262"/>
      <c r="C117" s="262"/>
      <c r="D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Z117" s="127"/>
      <c r="AA117" s="127"/>
      <c r="AB117" s="127"/>
      <c r="AC117" s="127"/>
      <c r="AD117" s="127"/>
    </row>
    <row r="118" spans="1:30" ht="15.75" customHeight="1">
      <c r="A118" s="262"/>
      <c r="B118" s="262"/>
      <c r="C118" s="262"/>
      <c r="D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Z118" s="127"/>
      <c r="AA118" s="127"/>
      <c r="AB118" s="127"/>
      <c r="AC118" s="127"/>
      <c r="AD118" s="127"/>
    </row>
    <row r="119" spans="1:30" ht="15.75" customHeight="1">
      <c r="A119" s="262"/>
      <c r="B119" s="262"/>
      <c r="C119" s="262"/>
      <c r="D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</row>
    <row r="120" spans="1:30" ht="15.75" customHeight="1">
      <c r="A120" s="262"/>
      <c r="B120" s="262"/>
      <c r="C120" s="262"/>
      <c r="D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</row>
    <row r="121" spans="1:30" ht="15.75" customHeight="1">
      <c r="A121" s="262"/>
      <c r="B121" s="262"/>
      <c r="C121" s="262"/>
      <c r="D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</row>
    <row r="122" spans="1:30" ht="15.75" customHeight="1">
      <c r="A122" s="262"/>
      <c r="B122" s="262"/>
      <c r="C122" s="262"/>
      <c r="D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</row>
    <row r="123" spans="1:30" ht="15.75" customHeight="1">
      <c r="A123" s="262"/>
      <c r="B123" s="262"/>
      <c r="C123" s="262"/>
      <c r="D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</row>
    <row r="124" spans="1:30" ht="15.75" customHeight="1">
      <c r="A124" s="262"/>
      <c r="B124" s="262"/>
      <c r="C124" s="262"/>
      <c r="D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</row>
    <row r="125" spans="1:30" ht="15.75" customHeight="1">
      <c r="A125" s="262"/>
      <c r="B125" s="262"/>
      <c r="C125" s="262"/>
      <c r="D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</row>
    <row r="126" spans="1:30" ht="15.75" customHeight="1">
      <c r="A126" s="262"/>
      <c r="B126" s="262"/>
      <c r="C126" s="262"/>
      <c r="D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</row>
    <row r="127" spans="1:30" ht="15.75" customHeight="1">
      <c r="A127" s="262"/>
      <c r="B127" s="262"/>
      <c r="C127" s="262"/>
      <c r="D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</row>
    <row r="128" spans="1:30" ht="15.75" customHeight="1">
      <c r="A128" s="262"/>
      <c r="B128" s="262"/>
      <c r="C128" s="262"/>
      <c r="D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</row>
    <row r="129" spans="1:16" ht="15.75" customHeight="1">
      <c r="A129" s="262"/>
      <c r="B129" s="262"/>
      <c r="C129" s="262"/>
      <c r="D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</row>
    <row r="130" spans="1:16" ht="15.75" customHeight="1">
      <c r="A130" s="257"/>
      <c r="B130" s="257"/>
      <c r="C130" s="257"/>
      <c r="D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</row>
    <row r="131" spans="1:16" ht="15.75" customHeight="1">
      <c r="A131" s="257"/>
      <c r="B131" s="257"/>
      <c r="C131" s="257"/>
      <c r="D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</row>
    <row r="132" spans="1:16" ht="15.75" customHeight="1">
      <c r="A132" s="257"/>
      <c r="B132" s="257"/>
      <c r="C132" s="257"/>
      <c r="D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</row>
    <row r="133" spans="1:16" ht="15.75" customHeight="1">
      <c r="A133" s="257"/>
      <c r="B133" s="257"/>
      <c r="C133" s="257"/>
      <c r="D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</row>
    <row r="134" spans="1:16" ht="15.75" customHeight="1">
      <c r="A134" s="257"/>
      <c r="B134" s="257"/>
      <c r="C134" s="257"/>
      <c r="D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</row>
    <row r="135" spans="1:16" ht="15.75" customHeight="1">
      <c r="A135" s="257"/>
      <c r="B135" s="257"/>
      <c r="C135" s="257"/>
      <c r="D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</row>
    <row r="136" spans="1:16" ht="15.75" customHeight="1">
      <c r="A136" s="257"/>
      <c r="B136" s="257"/>
      <c r="C136" s="257"/>
      <c r="D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</row>
    <row r="137" spans="1:16" ht="15.75" customHeight="1">
      <c r="A137" s="257"/>
      <c r="B137" s="257"/>
      <c r="C137" s="257"/>
      <c r="D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</row>
    <row r="138" spans="1:16" ht="15.75" customHeight="1">
      <c r="A138" s="257"/>
      <c r="B138" s="257"/>
      <c r="C138" s="257"/>
      <c r="D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</row>
    <row r="139" spans="1:16" ht="15.75" customHeight="1">
      <c r="A139" s="257"/>
      <c r="B139" s="257"/>
      <c r="C139" s="257"/>
      <c r="D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</row>
    <row r="140" spans="1:16" ht="15.75" customHeight="1">
      <c r="A140" s="257"/>
      <c r="B140" s="257"/>
      <c r="C140" s="257"/>
      <c r="D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</row>
    <row r="141" spans="1:16" ht="15.75" customHeight="1">
      <c r="A141" s="257"/>
      <c r="B141" s="257"/>
      <c r="C141" s="257"/>
      <c r="D141" s="257"/>
      <c r="G141" s="257"/>
      <c r="H141" s="257"/>
      <c r="I141" s="257"/>
      <c r="J141" s="257"/>
      <c r="K141" s="257"/>
      <c r="L141" s="257"/>
      <c r="M141" s="257"/>
      <c r="N141" s="257"/>
      <c r="O141" s="257"/>
      <c r="P141" s="257"/>
    </row>
    <row r="142" spans="1:16" ht="15.75" customHeight="1">
      <c r="A142" s="257"/>
      <c r="B142" s="257"/>
      <c r="C142" s="257"/>
      <c r="D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</row>
    <row r="143" spans="1:16" ht="15.75" customHeight="1">
      <c r="A143" s="257"/>
      <c r="B143" s="257"/>
      <c r="C143" s="257"/>
      <c r="D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</row>
    <row r="144" spans="1:16" ht="15.75" customHeight="1">
      <c r="A144" s="257"/>
      <c r="B144" s="257"/>
      <c r="C144" s="257"/>
      <c r="D144" s="257"/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</row>
    <row r="145" spans="1:16" ht="15.75" customHeight="1">
      <c r="A145" s="257"/>
      <c r="B145" s="257"/>
      <c r="C145" s="257"/>
      <c r="D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</row>
    <row r="146" spans="1:16" ht="15.75" customHeight="1">
      <c r="A146" s="257"/>
      <c r="B146" s="257"/>
      <c r="C146" s="257"/>
      <c r="D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</row>
    <row r="147" spans="1:16" ht="15.75" customHeight="1">
      <c r="A147" s="257"/>
      <c r="B147" s="257"/>
      <c r="C147" s="257"/>
      <c r="D147" s="257"/>
      <c r="G147" s="257"/>
      <c r="H147" s="257"/>
      <c r="I147" s="257"/>
      <c r="J147" s="257"/>
      <c r="K147" s="257"/>
      <c r="L147" s="257"/>
      <c r="M147" s="257"/>
      <c r="N147" s="257"/>
      <c r="O147" s="257"/>
      <c r="P147" s="257"/>
    </row>
    <row r="148" spans="1:16" ht="15.75" customHeight="1">
      <c r="A148" s="257"/>
      <c r="B148" s="257"/>
      <c r="C148" s="257"/>
      <c r="D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</row>
    <row r="149" spans="1:16" ht="15.75" customHeight="1">
      <c r="A149" s="257"/>
      <c r="B149" s="257"/>
      <c r="C149" s="257"/>
      <c r="D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</row>
    <row r="150" spans="1:16" ht="15.75" customHeight="1">
      <c r="A150" s="257"/>
      <c r="B150" s="257"/>
      <c r="C150" s="257"/>
      <c r="D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</row>
    <row r="151" spans="1:16" ht="15.75" customHeight="1">
      <c r="A151" s="257"/>
      <c r="B151" s="257"/>
      <c r="C151" s="257"/>
      <c r="D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</row>
    <row r="152" spans="1:16" ht="15.75" customHeight="1">
      <c r="A152" s="257"/>
      <c r="B152" s="257"/>
      <c r="C152" s="257"/>
      <c r="D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</row>
  </sheetData>
  <sortState ref="AA4:AB31">
    <sortCondition ref="AA35:AA62"/>
  </sortState>
  <mergeCells count="8">
    <mergeCell ref="B3:G3"/>
    <mergeCell ref="B14:G14"/>
    <mergeCell ref="Z2:AB2"/>
    <mergeCell ref="T1:W1"/>
    <mergeCell ref="H3:P3"/>
    <mergeCell ref="H14:P14"/>
    <mergeCell ref="S1:S3"/>
    <mergeCell ref="C1:G2"/>
  </mergeCells>
  <conditionalFormatting sqref="H3:Y3 A14:B14 I1:Y2 A1:C1 A2:B3 H14:P14 Q14:S31 T4:Y31 Q63:XFD1048576 Q33:R62 V33:XFD62 A13 A24 C13:S13 C24:P24 A25:P1048576 AC1:XFD31 Z2:AB31 Q32:XFD32 A15:P23 A4:S12">
    <cfRule type="cellIs" dxfId="436" priority="12" operator="equal">
      <formula>"Steve"</formula>
    </cfRule>
    <cfRule type="cellIs" dxfId="435" priority="13" operator="equal">
      <formula>"Ron"</formula>
    </cfRule>
    <cfRule type="cellIs" dxfId="434" priority="14" operator="equal">
      <formula>"Herb"</formula>
    </cfRule>
    <cfRule type="cellIs" dxfId="433" priority="15" operator="equal">
      <formula>"Bob"</formula>
    </cfRule>
    <cfRule type="cellIs" dxfId="432" priority="16" operator="equal">
      <formula>"Bill"</formula>
    </cfRule>
  </conditionalFormatting>
  <conditionalFormatting sqref="T4:T32">
    <cfRule type="cellIs" dxfId="431" priority="7" operator="equal">
      <formula>"Steve"</formula>
    </cfRule>
    <cfRule type="cellIs" dxfId="430" priority="8" operator="equal">
      <formula>"Ron"</formula>
    </cfRule>
    <cfRule type="cellIs" dxfId="429" priority="9" operator="equal">
      <formula>"Herb"</formula>
    </cfRule>
    <cfRule type="cellIs" dxfId="428" priority="10" operator="equal">
      <formula>"Bob"</formula>
    </cfRule>
    <cfRule type="cellIs" dxfId="427" priority="11" operator="equal">
      <formula>"Bill"</formula>
    </cfRule>
  </conditionalFormatting>
  <conditionalFormatting sqref="H3:Y3 I1:Y2 A1:C1 A2:B3 V33:XFD62 Q63:XFD1048576 Q33:R62 A13 A24 C13:Y13 C24:P24 A25:P1048576 Q14:Y31 AC1:XFD31 Z2:AB31 Q32:XFD32 A14:P23 A4:Y12">
    <cfRule type="cellIs" dxfId="426" priority="6" operator="equal">
      <formula>"Ed"</formula>
    </cfRule>
  </conditionalFormatting>
  <conditionalFormatting sqref="T4:T32">
    <cfRule type="cellIs" dxfId="425" priority="1" operator="equal">
      <formula>"Steve"</formula>
    </cfRule>
    <cfRule type="cellIs" dxfId="424" priority="2" operator="equal">
      <formula>"Ron"</formula>
    </cfRule>
    <cfRule type="cellIs" dxfId="423" priority="3" operator="equal">
      <formula>"Herb"</formula>
    </cfRule>
    <cfRule type="cellIs" dxfId="422" priority="4" operator="equal">
      <formula>"Bob"</formula>
    </cfRule>
    <cfRule type="cellIs" dxfId="421" priority="5" operator="equal">
      <formula>"Bill"</formula>
    </cfRule>
  </conditionalFormatting>
  <pageMargins left="0.7" right="0.7" top="0.75" bottom="0.75" header="0.3" footer="0.3"/>
  <pageSetup orientation="landscape" r:id="rId1"/>
  <ignoredErrors>
    <ignoredError sqref="J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B1" sqref="B1"/>
    </sheetView>
  </sheetViews>
  <sheetFormatPr defaultColWidth="17.28515625" defaultRowHeight="15.75" customHeight="1"/>
  <cols>
    <col min="1" max="1" width="3" style="262" bestFit="1" customWidth="1"/>
    <col min="2" max="2" width="11.5703125" style="120" customWidth="1"/>
    <col min="3" max="5" width="11.5703125" customWidth="1"/>
    <col min="6" max="6" width="11.5703125" style="193" customWidth="1"/>
    <col min="7" max="7" width="11.5703125" style="379" customWidth="1"/>
    <col min="8" max="8" width="11.5703125" customWidth="1"/>
  </cols>
  <sheetData>
    <row r="1" spans="1:11" ht="24" customHeight="1">
      <c r="B1" s="469" t="s">
        <v>19</v>
      </c>
      <c r="C1" s="286" t="s">
        <v>89</v>
      </c>
      <c r="D1" s="287" t="s">
        <v>88</v>
      </c>
      <c r="E1" s="286" t="s">
        <v>90</v>
      </c>
      <c r="F1" s="287" t="s">
        <v>91</v>
      </c>
      <c r="G1" s="287" t="s">
        <v>61</v>
      </c>
      <c r="H1" s="288" t="s">
        <v>21</v>
      </c>
    </row>
    <row r="2" spans="1:11" ht="15.75" customHeight="1">
      <c r="A2" s="211">
        <v>1</v>
      </c>
      <c r="B2" s="227" t="s">
        <v>14</v>
      </c>
      <c r="C2" s="284">
        <f>INDEX(AM!$A$3:$Z$32,MATCH(B2,AM!$A$3:$A$32,0),26)</f>
        <v>68</v>
      </c>
      <c r="D2" s="285" t="s">
        <v>116</v>
      </c>
      <c r="E2" s="482">
        <f>INDEX(PM!$A$3:$Z$31,MATCH(B2,PM!$A$3:$A$31,0),26)</f>
        <v>68</v>
      </c>
      <c r="F2" s="480" t="s">
        <v>115</v>
      </c>
      <c r="G2" s="480">
        <f>SUM(C2+E2)</f>
        <v>136</v>
      </c>
      <c r="H2" s="481">
        <v>1</v>
      </c>
    </row>
    <row r="3" spans="1:11" ht="15.75" customHeight="1">
      <c r="A3" s="211">
        <v>2</v>
      </c>
      <c r="B3" s="227" t="s">
        <v>16</v>
      </c>
      <c r="C3" s="284">
        <f>INDEX(AM!$A$3:$Z$32,MATCH(B3,AM!$A$3:$A$32,0),26)</f>
        <v>68</v>
      </c>
      <c r="D3" s="285" t="s">
        <v>116</v>
      </c>
      <c r="E3" s="284">
        <f>INDEX(PM!$A$3:$Z$31,MATCH(B3,PM!$A$3:$A$31,0),26)</f>
        <v>69</v>
      </c>
      <c r="F3" s="466">
        <v>4</v>
      </c>
      <c r="G3" s="480">
        <f>SUM(C3+E3)</f>
        <v>137</v>
      </c>
      <c r="H3" s="481">
        <v>2</v>
      </c>
    </row>
    <row r="4" spans="1:11" ht="15.75" customHeight="1">
      <c r="A4" s="211">
        <v>3</v>
      </c>
      <c r="B4" s="228" t="s">
        <v>99</v>
      </c>
      <c r="C4" s="284">
        <f>INDEX(AM!$A$3:$Z$32,MATCH(B4,AM!$A$3:$A$32,0),26)</f>
        <v>69</v>
      </c>
      <c r="D4" s="285" t="s">
        <v>116</v>
      </c>
      <c r="E4" s="284">
        <f>INDEX(PM!$A$3:$Z$31,MATCH(B4,PM!$A$3:$A$31,0),26)</f>
        <v>70</v>
      </c>
      <c r="F4" s="466" t="s">
        <v>75</v>
      </c>
      <c r="G4" s="466">
        <f>SUM(C4+E4)</f>
        <v>139</v>
      </c>
      <c r="H4" s="289">
        <v>3</v>
      </c>
    </row>
    <row r="5" spans="1:11" ht="15.75" customHeight="1">
      <c r="A5" s="211">
        <v>4</v>
      </c>
      <c r="B5" s="227" t="s">
        <v>0</v>
      </c>
      <c r="C5" s="482">
        <f>INDEX(AM!$A$3:$Z$32,MATCH(B5,AM!$A$3:$A$32,0),26)</f>
        <v>67</v>
      </c>
      <c r="D5" s="479" t="s">
        <v>115</v>
      </c>
      <c r="E5" s="284">
        <f>INDEX(PM!$A$3:$Z$31,MATCH(B5,PM!$A$3:$A$31,0),26)</f>
        <v>73</v>
      </c>
      <c r="F5" s="466" t="s">
        <v>117</v>
      </c>
      <c r="G5" s="466">
        <f>SUM(C5+E5)</f>
        <v>140</v>
      </c>
      <c r="H5" s="289">
        <v>4</v>
      </c>
    </row>
    <row r="6" spans="1:11" ht="15.75" customHeight="1">
      <c r="A6" s="211">
        <v>5</v>
      </c>
      <c r="B6" s="227" t="s">
        <v>102</v>
      </c>
      <c r="C6" s="284">
        <f>INDEX(AM!$A$3:$Z$32,MATCH(B6,AM!$A$3:$A$32,0),26)</f>
        <v>73</v>
      </c>
      <c r="D6" s="285" t="s">
        <v>121</v>
      </c>
      <c r="E6" s="482">
        <f>INDEX(PM!$A$3:$Z$31,MATCH(B6,PM!$A$3:$A$31,0),26)</f>
        <v>68</v>
      </c>
      <c r="F6" s="480" t="s">
        <v>115</v>
      </c>
      <c r="G6" s="466">
        <f>SUM(C6+E6)</f>
        <v>141</v>
      </c>
      <c r="H6" s="289" t="s">
        <v>75</v>
      </c>
      <c r="K6" s="61" t="s">
        <v>50</v>
      </c>
    </row>
    <row r="7" spans="1:11" ht="15.75" customHeight="1">
      <c r="A7" s="211">
        <v>6</v>
      </c>
      <c r="B7" s="227" t="s">
        <v>79</v>
      </c>
      <c r="C7" s="482">
        <f>INDEX(AM!$A$3:$Z$32,MATCH(B7,AM!$A$3:$A$32,0),26)</f>
        <v>66</v>
      </c>
      <c r="D7" s="479">
        <v>1</v>
      </c>
      <c r="E7" s="284">
        <f>INDEX(PM!$A$3:$Z$31,MATCH(B7,PM!$A$3:$A$31,0),26)</f>
        <v>75</v>
      </c>
      <c r="F7" s="466" t="s">
        <v>118</v>
      </c>
      <c r="G7" s="466">
        <f>SUM(C7+E7)</f>
        <v>141</v>
      </c>
      <c r="H7" s="289" t="s">
        <v>75</v>
      </c>
    </row>
    <row r="8" spans="1:11" ht="15.75" customHeight="1">
      <c r="A8" s="211">
        <v>7</v>
      </c>
      <c r="B8" s="227" t="s">
        <v>18</v>
      </c>
      <c r="C8" s="284">
        <f>INDEX(AM!$A$3:$Z$32,MATCH(B8,AM!$A$3:$A$32,0),26)</f>
        <v>78</v>
      </c>
      <c r="D8" s="285" t="s">
        <v>120</v>
      </c>
      <c r="E8" s="482">
        <f>INDEX(PM!$A$3:$Z$31,MATCH(B8,PM!$A$3:$A$31,0),26)</f>
        <v>65</v>
      </c>
      <c r="F8" s="480">
        <v>1</v>
      </c>
      <c r="G8" s="466">
        <f>SUM(C8+E8)</f>
        <v>143</v>
      </c>
      <c r="H8" s="289" t="s">
        <v>117</v>
      </c>
    </row>
    <row r="9" spans="1:11" ht="15.75" customHeight="1">
      <c r="A9" s="211">
        <v>8</v>
      </c>
      <c r="B9" s="227" t="s">
        <v>78</v>
      </c>
      <c r="C9" s="284">
        <f>INDEX(AM!$A$3:$Z$32,MATCH(B9,AM!$A$3:$A$32,0),26)</f>
        <v>68</v>
      </c>
      <c r="D9" s="285" t="s">
        <v>116</v>
      </c>
      <c r="E9" s="284">
        <f>INDEX(PM!$A$3:$Z$31,MATCH(B9,PM!$A$3:$A$31,0),26)</f>
        <v>75</v>
      </c>
      <c r="F9" s="466" t="s">
        <v>118</v>
      </c>
      <c r="G9" s="466">
        <f>SUM(C9+E9)</f>
        <v>143</v>
      </c>
      <c r="H9" s="289" t="s">
        <v>117</v>
      </c>
    </row>
    <row r="10" spans="1:11" ht="15.75" customHeight="1">
      <c r="A10" s="211">
        <v>9</v>
      </c>
      <c r="B10" s="227" t="s">
        <v>48</v>
      </c>
      <c r="C10" s="284">
        <f>INDEX(AM!$A$3:$Z$32,MATCH(B10,AM!$A$3:$A$32,0),26)</f>
        <v>68</v>
      </c>
      <c r="D10" s="285" t="s">
        <v>116</v>
      </c>
      <c r="E10" s="284">
        <f>INDEX(PM!$A$3:$Z$31,MATCH(B10,PM!$A$3:$A$31,0),26)</f>
        <v>76</v>
      </c>
      <c r="F10" s="466" t="s">
        <v>121</v>
      </c>
      <c r="G10" s="466">
        <f>SUM(C10+E10)</f>
        <v>144</v>
      </c>
      <c r="H10" s="289" t="s">
        <v>118</v>
      </c>
    </row>
    <row r="11" spans="1:11" ht="15.75" customHeight="1">
      <c r="A11" s="211">
        <v>10</v>
      </c>
      <c r="B11" s="227" t="s">
        <v>80</v>
      </c>
      <c r="C11" s="284">
        <f>INDEX(AM!$A$3:$Z$32,MATCH(B11,AM!$A$3:$A$32,0),26)</f>
        <v>68</v>
      </c>
      <c r="D11" s="285" t="s">
        <v>116</v>
      </c>
      <c r="E11" s="284">
        <f>INDEX(PM!$A$3:$Z$31,MATCH(B11,PM!$A$3:$A$31,0),26)</f>
        <v>76</v>
      </c>
      <c r="F11" s="466" t="s">
        <v>121</v>
      </c>
      <c r="G11" s="466">
        <f>SUM(C11+E11)</f>
        <v>144</v>
      </c>
      <c r="H11" s="289" t="s">
        <v>118</v>
      </c>
    </row>
    <row r="12" spans="1:11" ht="15.75" customHeight="1">
      <c r="A12" s="211">
        <v>11</v>
      </c>
      <c r="B12" s="227" t="s">
        <v>15</v>
      </c>
      <c r="C12" s="482">
        <f>INDEX(AM!$A$3:$Z$32,MATCH(B12,AM!$A$3:$A$32,0),26)</f>
        <v>67</v>
      </c>
      <c r="D12" s="479" t="s">
        <v>115</v>
      </c>
      <c r="E12" s="284">
        <f>INDEX(PM!$A$3:$Z$31,MATCH(B12,PM!$A$3:$A$31,0),26)</f>
        <v>79</v>
      </c>
      <c r="F12" s="466" t="s">
        <v>123</v>
      </c>
      <c r="G12" s="466">
        <f>SUM(C12+E12)</f>
        <v>146</v>
      </c>
      <c r="H12" s="289">
        <v>11</v>
      </c>
    </row>
    <row r="13" spans="1:11" ht="15.75" customHeight="1">
      <c r="A13" s="211">
        <v>12</v>
      </c>
      <c r="B13" s="227" t="s">
        <v>110</v>
      </c>
      <c r="C13" s="284">
        <f>INDEX(AM!$A$3:$Z$32,MATCH(B13,AM!$A$3:$A$32,0),26)</f>
        <v>79</v>
      </c>
      <c r="D13" s="285" t="s">
        <v>124</v>
      </c>
      <c r="E13" s="284">
        <f>INDEX(PM!$A$3:$Z$31,MATCH(B13,PM!$A$3:$A$31,0),26)</f>
        <v>70</v>
      </c>
      <c r="F13" s="466" t="s">
        <v>75</v>
      </c>
      <c r="G13" s="466">
        <f>SUM(C13+E13)</f>
        <v>149</v>
      </c>
      <c r="H13" s="289">
        <v>12</v>
      </c>
    </row>
    <row r="14" spans="1:11" ht="15.75" customHeight="1">
      <c r="A14" s="211">
        <v>13</v>
      </c>
      <c r="B14" s="228" t="s">
        <v>82</v>
      </c>
      <c r="C14" s="284">
        <f>INDEX(AM!$A$3:$Z$32,MATCH(B14,AM!$A$3:$A$32,0),26)</f>
        <v>78</v>
      </c>
      <c r="D14" s="285" t="s">
        <v>120</v>
      </c>
      <c r="E14" s="284">
        <f>INDEX(PM!$A$3:$Z$31,MATCH(B14,PM!$A$3:$A$31,0),26)</f>
        <v>73</v>
      </c>
      <c r="F14" s="466" t="s">
        <v>117</v>
      </c>
      <c r="G14" s="466">
        <f>SUM(C14+E14)</f>
        <v>151</v>
      </c>
      <c r="H14" s="289" t="s">
        <v>119</v>
      </c>
    </row>
    <row r="15" spans="1:11" ht="15.75" customHeight="1">
      <c r="A15" s="211">
        <v>14</v>
      </c>
      <c r="B15" s="227" t="s">
        <v>104</v>
      </c>
      <c r="C15" s="284">
        <f>INDEX(AM!$A$3:$Z$32,MATCH(B15,AM!$A$3:$A$32,0),26)</f>
        <v>74</v>
      </c>
      <c r="D15" s="285">
        <v>13</v>
      </c>
      <c r="E15" s="284">
        <f>INDEX(PM!$A$3:$Z$31,MATCH(B15,PM!$A$3:$A$31,0),26)</f>
        <v>77</v>
      </c>
      <c r="F15" s="466" t="s">
        <v>119</v>
      </c>
      <c r="G15" s="466">
        <f>SUM(C15+E15)</f>
        <v>151</v>
      </c>
      <c r="H15" s="289" t="s">
        <v>119</v>
      </c>
    </row>
    <row r="16" spans="1:11" ht="15.75" customHeight="1">
      <c r="A16" s="211">
        <v>15</v>
      </c>
      <c r="B16" s="227" t="s">
        <v>17</v>
      </c>
      <c r="C16" s="284">
        <f>INDEX(AM!$A$3:$Z$32,MATCH(B16,AM!$A$3:$A$32,0),26)</f>
        <v>73</v>
      </c>
      <c r="D16" s="285" t="s">
        <v>121</v>
      </c>
      <c r="E16" s="284">
        <f>INDEX(PM!$A$3:$Z$31,MATCH(B16,PM!$A$3:$A$31,0),26)</f>
        <v>78</v>
      </c>
      <c r="F16" s="466" t="s">
        <v>122</v>
      </c>
      <c r="G16" s="466">
        <f>SUM(C16+E16)</f>
        <v>151</v>
      </c>
      <c r="H16" s="289" t="s">
        <v>119</v>
      </c>
    </row>
    <row r="17" spans="1:8" s="113" customFormat="1" ht="15.75" customHeight="1">
      <c r="A17" s="211">
        <v>16</v>
      </c>
      <c r="B17" s="227" t="s">
        <v>94</v>
      </c>
      <c r="C17" s="284">
        <f>INDEX(AM!$A$3:$Z$32,MATCH(B17,AM!$A$3:$A$32,0),26)</f>
        <v>68</v>
      </c>
      <c r="D17" s="285" t="s">
        <v>116</v>
      </c>
      <c r="E17" s="284">
        <f>INDEX(PM!$A$3:$Z$31,MATCH(B17,PM!$A$3:$A$31,0),26)</f>
        <v>84</v>
      </c>
      <c r="F17" s="466">
        <v>22</v>
      </c>
      <c r="G17" s="466">
        <f>SUM(C17+E17)</f>
        <v>152</v>
      </c>
      <c r="H17" s="289">
        <v>16</v>
      </c>
    </row>
    <row r="18" spans="1:8" ht="15.75" customHeight="1">
      <c r="A18" s="211">
        <v>17</v>
      </c>
      <c r="B18" s="227" t="s">
        <v>12</v>
      </c>
      <c r="C18" s="284">
        <f>INDEX(AM!$A$3:$Z$32,MATCH(B18,AM!$A$3:$A$32,0),26)</f>
        <v>76</v>
      </c>
      <c r="D18" s="285" t="s">
        <v>122</v>
      </c>
      <c r="E18" s="284">
        <f>INDEX(PM!$A$3:$Z$31,MATCH(B18,PM!$A$3:$A$31,0),26)</f>
        <v>77</v>
      </c>
      <c r="F18" s="466" t="s">
        <v>119</v>
      </c>
      <c r="G18" s="466">
        <f>SUM(C18+E18)</f>
        <v>153</v>
      </c>
      <c r="H18" s="289">
        <v>17</v>
      </c>
    </row>
    <row r="19" spans="1:8" ht="15.75" customHeight="1">
      <c r="A19" s="211">
        <v>18</v>
      </c>
      <c r="B19" s="227" t="s">
        <v>95</v>
      </c>
      <c r="C19" s="284">
        <f>INDEX(AM!$A$3:$Z$32,MATCH(B19,AM!$A$3:$A$32,0),26)</f>
        <v>76</v>
      </c>
      <c r="D19" s="285" t="s">
        <v>122</v>
      </c>
      <c r="E19" s="284">
        <f>INDEX(PM!$A$3:$Z$31,MATCH(B19,PM!$A$3:$A$31,0),26)</f>
        <v>79</v>
      </c>
      <c r="F19" s="466" t="s">
        <v>123</v>
      </c>
      <c r="G19" s="466">
        <f>SUM(C19+E19)</f>
        <v>155</v>
      </c>
      <c r="H19" s="289">
        <v>18</v>
      </c>
    </row>
    <row r="20" spans="1:8" ht="15.75" customHeight="1">
      <c r="A20" s="211">
        <v>19</v>
      </c>
      <c r="B20" s="227" t="s">
        <v>11</v>
      </c>
      <c r="C20" s="284">
        <f>INDEX(AM!$A$3:$Z$32,MATCH(B20,AM!$A$3:$A$32,0),26)</f>
        <v>80</v>
      </c>
      <c r="D20" s="285">
        <v>23</v>
      </c>
      <c r="E20" s="284">
        <f>INDEX(PM!$A$3:$Z$31,MATCH(B20,PM!$A$3:$A$31,0),26)</f>
        <v>78</v>
      </c>
      <c r="F20" s="466" t="s">
        <v>122</v>
      </c>
      <c r="G20" s="466">
        <f>SUM(C20+E20)</f>
        <v>158</v>
      </c>
      <c r="H20" s="289" t="s">
        <v>120</v>
      </c>
    </row>
    <row r="21" spans="1:8" ht="15.75" customHeight="1">
      <c r="A21" s="211">
        <v>20</v>
      </c>
      <c r="B21" s="227" t="s">
        <v>103</v>
      </c>
      <c r="C21" s="284">
        <f>INDEX(AM!$A$3:$Z$32,MATCH(B21,AM!$A$3:$A$32,0),26)</f>
        <v>77</v>
      </c>
      <c r="D21" s="285" t="s">
        <v>123</v>
      </c>
      <c r="E21" s="284">
        <f>INDEX(PM!$A$3:$Z$31,MATCH(B21,PM!$A$3:$A$31,0),26)</f>
        <v>81</v>
      </c>
      <c r="F21" s="466">
        <v>19</v>
      </c>
      <c r="G21" s="466">
        <f>SUM(C21+E21)</f>
        <v>158</v>
      </c>
      <c r="H21" s="289" t="s">
        <v>120</v>
      </c>
    </row>
    <row r="22" spans="1:8" ht="15.75" customHeight="1">
      <c r="A22" s="211">
        <v>21</v>
      </c>
      <c r="B22" s="227" t="s">
        <v>13</v>
      </c>
      <c r="C22" s="284">
        <f>INDEX(AM!$A$3:$Z$32,MATCH(B22,AM!$A$3:$A$32,0),26)</f>
        <v>75</v>
      </c>
      <c r="D22" s="285">
        <v>14</v>
      </c>
      <c r="E22" s="284">
        <f>INDEX(PM!$A$3:$Z$31,MATCH(B22,PM!$A$3:$A$31,0),26)</f>
        <v>83</v>
      </c>
      <c r="F22" s="466">
        <v>21</v>
      </c>
      <c r="G22" s="466">
        <f>SUM(C22+E22)</f>
        <v>158</v>
      </c>
      <c r="H22" s="289" t="s">
        <v>120</v>
      </c>
    </row>
    <row r="23" spans="1:8" ht="20.25" customHeight="1">
      <c r="A23" s="211">
        <v>22</v>
      </c>
      <c r="B23" s="227" t="s">
        <v>86</v>
      </c>
      <c r="C23" s="284">
        <f>INDEX(AM!$A$3:$Z$32,MATCH(B23,AM!$A$3:$A$32,0),26)</f>
        <v>79</v>
      </c>
      <c r="D23" s="285" t="s">
        <v>124</v>
      </c>
      <c r="E23" s="284">
        <f>INDEX(PM!$A$3:$Z$31,MATCH(B23,PM!$A$3:$A$31,0),26)</f>
        <v>82</v>
      </c>
      <c r="F23" s="466">
        <v>20</v>
      </c>
      <c r="G23" s="466">
        <f>SUM(C23+E23)</f>
        <v>161</v>
      </c>
      <c r="H23" s="289">
        <v>22</v>
      </c>
    </row>
    <row r="24" spans="1:8" s="262" customFormat="1" ht="20.25" customHeight="1">
      <c r="A24" s="211">
        <v>23</v>
      </c>
      <c r="B24" s="227" t="s">
        <v>77</v>
      </c>
      <c r="C24" s="284">
        <f>INDEX(AM!$A$3:$Z$32,MATCH(B24,AM!$A$3:$A$32,0),26)</f>
        <v>77</v>
      </c>
      <c r="D24" s="285" t="s">
        <v>123</v>
      </c>
      <c r="E24" s="284">
        <f>INDEX(PM!$A$3:$Z$31,MATCH(B24,PM!$A$3:$A$31,0),26)</f>
        <v>85</v>
      </c>
      <c r="F24" s="466">
        <v>23</v>
      </c>
      <c r="G24" s="466">
        <f>SUM(C24+E24)</f>
        <v>162</v>
      </c>
      <c r="H24" s="289">
        <v>23</v>
      </c>
    </row>
    <row r="25" spans="1:8" s="262" customFormat="1" ht="20.25" customHeight="1">
      <c r="A25" s="211">
        <v>24</v>
      </c>
      <c r="B25" s="227" t="s">
        <v>97</v>
      </c>
      <c r="C25" s="284">
        <f>INDEX(AM!$A$3:$Z$32,MATCH(B25,AM!$A$3:$A$32,0),26)</f>
        <v>82</v>
      </c>
      <c r="D25" s="285" t="s">
        <v>125</v>
      </c>
      <c r="E25" s="284">
        <f>INDEX(PM!$A$3:$Z$31,MATCH(B25,PM!$A$3:$A$31,0),26)</f>
        <v>86</v>
      </c>
      <c r="F25" s="466">
        <v>24</v>
      </c>
      <c r="G25" s="466">
        <f>SUM(C25+E25)</f>
        <v>168</v>
      </c>
      <c r="H25" s="289">
        <v>24</v>
      </c>
    </row>
    <row r="26" spans="1:8" s="262" customFormat="1" ht="20.25" customHeight="1">
      <c r="A26" s="211">
        <v>25</v>
      </c>
      <c r="B26" s="227" t="s">
        <v>83</v>
      </c>
      <c r="C26" s="284">
        <f>INDEX(AM!$A$3:$Z$32,MATCH(B26,AM!$A$3:$A$32,0),26)</f>
        <v>82</v>
      </c>
      <c r="D26" s="285" t="s">
        <v>125</v>
      </c>
      <c r="E26" s="284">
        <f>INDEX(PM!$A$3:$Z$31,MATCH(B26,PM!$A$3:$A$31,0),26)</f>
        <v>88</v>
      </c>
      <c r="F26" s="466">
        <v>25</v>
      </c>
      <c r="G26" s="466">
        <f>SUM(C26+E26)</f>
        <v>170</v>
      </c>
      <c r="H26" s="289">
        <v>25</v>
      </c>
    </row>
    <row r="27" spans="1:8" s="262" customFormat="1" ht="20.25" customHeight="1">
      <c r="A27" s="211">
        <v>26</v>
      </c>
      <c r="B27" s="227" t="s">
        <v>100</v>
      </c>
      <c r="C27" s="284">
        <f>INDEX(AM!$A$3:$Z$32,MATCH(B27,AM!$A$3:$A$32,0),26)</f>
        <v>88</v>
      </c>
      <c r="D27" s="285">
        <v>26</v>
      </c>
      <c r="E27" s="284">
        <f>INDEX(PM!$A$3:$Z$31,MATCH(B27,PM!$A$3:$A$31,0),26)</f>
        <v>94</v>
      </c>
      <c r="F27" s="466">
        <v>26</v>
      </c>
      <c r="G27" s="466">
        <f>SUM(C27+E27)</f>
        <v>182</v>
      </c>
      <c r="H27" s="289">
        <v>26</v>
      </c>
    </row>
    <row r="28" spans="1:8" s="323" customFormat="1" ht="20.25" customHeight="1">
      <c r="A28" s="211">
        <v>27</v>
      </c>
      <c r="B28" s="372" t="s">
        <v>114</v>
      </c>
      <c r="C28" s="473">
        <f>INDEX(AM!$A$3:$Z$32,MATCH(B28,AM!$A$3:$A$32,0),26)</f>
        <v>97</v>
      </c>
      <c r="D28" s="474">
        <v>27</v>
      </c>
      <c r="E28" s="473">
        <f>INDEX(PM!$A$3:$Z$31,MATCH(B28,PM!$A$3:$A$31,0),26)</f>
        <v>106</v>
      </c>
      <c r="F28" s="475">
        <v>27</v>
      </c>
      <c r="G28" s="475">
        <f>SUM(C28+E28)</f>
        <v>203</v>
      </c>
      <c r="H28" s="476">
        <v>27</v>
      </c>
    </row>
    <row r="29" spans="1:8" s="262" customFormat="1" ht="20.25" customHeight="1">
      <c r="A29" s="211">
        <v>28</v>
      </c>
      <c r="B29" s="227" t="s">
        <v>96</v>
      </c>
      <c r="C29" s="81">
        <f>INDEX(AM!$A$3:$Z$32,MATCH(B29,AM!$A$3:$A$32,0),26)</f>
        <v>74</v>
      </c>
      <c r="D29" s="477">
        <v>29</v>
      </c>
      <c r="E29" s="81"/>
      <c r="F29" s="477"/>
      <c r="G29" s="477"/>
      <c r="H29" s="297"/>
    </row>
    <row r="30" spans="1:8" s="379" customFormat="1" ht="20.25" customHeight="1">
      <c r="A30" s="211">
        <v>29</v>
      </c>
      <c r="B30" s="227" t="s">
        <v>98</v>
      </c>
      <c r="C30" s="81"/>
      <c r="D30" s="477"/>
      <c r="E30" s="81">
        <f>INDEX(PM!$A$3:$Z$31,MATCH(B30,PM!$A$3:$A$31,0),26)</f>
        <v>73</v>
      </c>
      <c r="F30" s="478"/>
      <c r="G30" s="478">
        <f>SUM(C30+E30)</f>
        <v>73</v>
      </c>
      <c r="H30" s="297"/>
    </row>
    <row r="31" spans="1:8" s="379" customFormat="1" ht="15.75" customHeight="1"/>
    <row r="32" spans="1:8" s="323" customFormat="1" ht="20.25" customHeight="1">
      <c r="B32" s="372"/>
      <c r="C32" s="373"/>
      <c r="D32" s="256"/>
      <c r="E32" s="255"/>
      <c r="F32" s="256"/>
      <c r="G32" s="256"/>
      <c r="H32" s="249"/>
    </row>
    <row r="33" spans="2:10" ht="30.75" customHeight="1">
      <c r="B33" s="470" t="s">
        <v>19</v>
      </c>
      <c r="C33" s="471" t="s">
        <v>21</v>
      </c>
      <c r="D33" s="472" t="s">
        <v>20</v>
      </c>
      <c r="H33" s="343"/>
    </row>
    <row r="34" spans="2:10" ht="15.75" customHeight="1">
      <c r="B34" s="227" t="s">
        <v>14</v>
      </c>
      <c r="C34" s="296">
        <v>1</v>
      </c>
      <c r="D34" s="466">
        <v>136</v>
      </c>
      <c r="E34" s="343"/>
      <c r="F34" s="343"/>
      <c r="G34" s="343"/>
      <c r="H34" s="343"/>
    </row>
    <row r="35" spans="2:10" ht="15.75" customHeight="1">
      <c r="B35" s="227" t="s">
        <v>16</v>
      </c>
      <c r="C35" s="297">
        <v>2</v>
      </c>
      <c r="D35" s="466">
        <v>137</v>
      </c>
      <c r="E35" s="343"/>
      <c r="F35" s="343"/>
      <c r="G35" s="343"/>
      <c r="H35" s="127"/>
      <c r="I35" s="127"/>
      <c r="J35" s="127"/>
    </row>
    <row r="36" spans="2:10" ht="15.75" customHeight="1">
      <c r="B36" s="228" t="s">
        <v>99</v>
      </c>
      <c r="C36" s="297">
        <v>3</v>
      </c>
      <c r="D36" s="466">
        <v>139</v>
      </c>
      <c r="E36" s="343"/>
      <c r="F36" s="343"/>
      <c r="G36" s="343"/>
      <c r="H36" s="255"/>
      <c r="I36" s="256"/>
      <c r="J36" s="127"/>
    </row>
    <row r="37" spans="2:10" ht="15.75" customHeight="1">
      <c r="B37" s="227" t="s">
        <v>0</v>
      </c>
      <c r="C37" s="297">
        <v>4</v>
      </c>
      <c r="D37" s="466">
        <v>140</v>
      </c>
      <c r="E37" s="313"/>
      <c r="F37" s="313"/>
      <c r="H37" s="255"/>
      <c r="I37" s="256"/>
      <c r="J37" s="127"/>
    </row>
    <row r="38" spans="2:10" ht="15.75" customHeight="1">
      <c r="B38" s="227" t="s">
        <v>79</v>
      </c>
      <c r="C38" s="296" t="s">
        <v>75</v>
      </c>
      <c r="D38" s="466">
        <v>141</v>
      </c>
      <c r="E38" s="343"/>
      <c r="F38" s="343"/>
      <c r="G38" s="343"/>
      <c r="H38" s="255"/>
      <c r="I38" s="256"/>
      <c r="J38" s="127"/>
    </row>
    <row r="39" spans="2:10" ht="15.75" customHeight="1">
      <c r="B39" s="227" t="s">
        <v>102</v>
      </c>
      <c r="C39" s="296" t="s">
        <v>75</v>
      </c>
      <c r="D39" s="466">
        <v>141</v>
      </c>
      <c r="H39" s="255"/>
      <c r="I39" s="256"/>
      <c r="J39" s="127"/>
    </row>
    <row r="40" spans="2:10" ht="15.75" customHeight="1">
      <c r="B40" s="227" t="s">
        <v>78</v>
      </c>
      <c r="C40" s="297">
        <v>7</v>
      </c>
      <c r="D40" s="466">
        <v>143</v>
      </c>
      <c r="E40" s="343"/>
      <c r="F40" s="343"/>
      <c r="G40" s="343"/>
      <c r="H40" s="255"/>
      <c r="I40" s="256"/>
      <c r="J40" s="127"/>
    </row>
    <row r="41" spans="2:10" ht="15.75" customHeight="1">
      <c r="B41" s="227" t="s">
        <v>18</v>
      </c>
      <c r="C41" s="297">
        <v>8</v>
      </c>
      <c r="D41" s="466">
        <v>143</v>
      </c>
      <c r="H41" s="255"/>
      <c r="I41" s="256"/>
      <c r="J41" s="127"/>
    </row>
    <row r="42" spans="2:10" ht="15.75" customHeight="1">
      <c r="B42" s="227" t="s">
        <v>48</v>
      </c>
      <c r="C42" s="297">
        <v>9</v>
      </c>
      <c r="D42" s="466">
        <v>144</v>
      </c>
      <c r="E42" s="343"/>
      <c r="F42" s="343"/>
      <c r="G42" s="343"/>
      <c r="H42" s="255"/>
      <c r="I42" s="256"/>
      <c r="J42" s="127"/>
    </row>
    <row r="43" spans="2:10" ht="15.75" customHeight="1">
      <c r="B43" s="227" t="s">
        <v>80</v>
      </c>
      <c r="C43" s="297" t="s">
        <v>76</v>
      </c>
      <c r="D43" s="466">
        <v>144</v>
      </c>
      <c r="E43" s="343"/>
      <c r="F43" s="343"/>
      <c r="G43" s="343"/>
      <c r="H43" s="255"/>
      <c r="I43" s="256"/>
      <c r="J43" s="127"/>
    </row>
    <row r="44" spans="2:10" ht="15.75" customHeight="1">
      <c r="B44" s="227" t="s">
        <v>15</v>
      </c>
      <c r="C44" s="297" t="s">
        <v>76</v>
      </c>
      <c r="D44" s="466">
        <v>146</v>
      </c>
      <c r="E44" s="313"/>
      <c r="F44" s="313"/>
      <c r="H44" s="255"/>
      <c r="I44" s="256"/>
      <c r="J44" s="127"/>
    </row>
    <row r="45" spans="2:10" ht="15.75" customHeight="1">
      <c r="B45" s="227" t="s">
        <v>110</v>
      </c>
      <c r="C45" s="297" t="s">
        <v>76</v>
      </c>
      <c r="D45" s="466">
        <v>149</v>
      </c>
      <c r="E45" s="343"/>
      <c r="F45" s="343"/>
      <c r="G45" s="343"/>
      <c r="H45" s="255"/>
      <c r="I45" s="256"/>
      <c r="J45" s="127"/>
    </row>
    <row r="46" spans="2:10" ht="15.75" customHeight="1">
      <c r="B46" s="227" t="s">
        <v>17</v>
      </c>
      <c r="C46" s="297">
        <v>13</v>
      </c>
      <c r="D46" s="466">
        <v>151</v>
      </c>
      <c r="E46" s="343"/>
      <c r="F46" s="343"/>
      <c r="G46" s="343"/>
      <c r="H46" s="255"/>
      <c r="I46" s="256"/>
      <c r="J46" s="127"/>
    </row>
    <row r="47" spans="2:10" ht="15.75" customHeight="1">
      <c r="B47" s="227" t="s">
        <v>104</v>
      </c>
      <c r="C47" s="297">
        <v>14</v>
      </c>
      <c r="D47" s="466">
        <v>151</v>
      </c>
      <c r="E47" s="313"/>
      <c r="F47" s="313"/>
      <c r="H47" s="255"/>
      <c r="I47" s="256"/>
      <c r="J47" s="127"/>
    </row>
    <row r="48" spans="2:10" ht="15.75" customHeight="1">
      <c r="B48" s="228" t="s">
        <v>82</v>
      </c>
      <c r="C48" s="297">
        <v>15</v>
      </c>
      <c r="D48" s="466">
        <v>151</v>
      </c>
      <c r="H48" s="255"/>
      <c r="I48" s="256"/>
      <c r="J48" s="127"/>
    </row>
    <row r="49" spans="2:10" ht="15.75" customHeight="1">
      <c r="B49" s="227" t="s">
        <v>94</v>
      </c>
      <c r="C49" s="297">
        <v>16</v>
      </c>
      <c r="D49" s="466">
        <v>152</v>
      </c>
      <c r="H49" s="255"/>
      <c r="I49" s="256"/>
      <c r="J49" s="127"/>
    </row>
    <row r="50" spans="2:10" ht="15.75" customHeight="1">
      <c r="B50" s="227" t="s">
        <v>12</v>
      </c>
      <c r="C50" s="297">
        <v>17</v>
      </c>
      <c r="D50" s="466">
        <v>153</v>
      </c>
      <c r="E50" s="343"/>
      <c r="F50" s="343"/>
      <c r="G50" s="343"/>
      <c r="H50" s="255"/>
      <c r="I50" s="256"/>
      <c r="J50" s="127"/>
    </row>
    <row r="51" spans="2:10" ht="15.75" customHeight="1">
      <c r="B51" s="227" t="s">
        <v>95</v>
      </c>
      <c r="C51" s="297">
        <v>18</v>
      </c>
      <c r="D51" s="466">
        <v>155</v>
      </c>
      <c r="E51" s="313"/>
      <c r="F51" s="313"/>
      <c r="H51" s="255"/>
      <c r="I51" s="256"/>
      <c r="J51" s="127"/>
    </row>
    <row r="52" spans="2:10" ht="15.75" customHeight="1">
      <c r="B52" s="227" t="s">
        <v>13</v>
      </c>
      <c r="C52" s="297">
        <v>19</v>
      </c>
      <c r="D52" s="466">
        <v>158</v>
      </c>
      <c r="H52" s="255"/>
      <c r="I52" s="256"/>
      <c r="J52" s="127"/>
    </row>
    <row r="53" spans="2:10" ht="15.75" customHeight="1">
      <c r="B53" s="227" t="s">
        <v>103</v>
      </c>
      <c r="C53" s="297">
        <v>20</v>
      </c>
      <c r="D53" s="466">
        <v>158</v>
      </c>
      <c r="E53" s="343"/>
      <c r="F53" s="343"/>
      <c r="G53" s="343"/>
      <c r="H53" s="255"/>
      <c r="I53" s="256"/>
      <c r="J53" s="127"/>
    </row>
    <row r="54" spans="2:10" ht="15.75" customHeight="1">
      <c r="B54" s="227" t="s">
        <v>11</v>
      </c>
      <c r="C54" s="297">
        <v>20</v>
      </c>
      <c r="D54" s="466">
        <v>158</v>
      </c>
      <c r="H54" s="255"/>
      <c r="I54" s="256"/>
      <c r="J54" s="127"/>
    </row>
    <row r="55" spans="2:10" ht="15.75" customHeight="1">
      <c r="B55" s="227" t="s">
        <v>86</v>
      </c>
      <c r="C55" s="297">
        <v>20</v>
      </c>
      <c r="D55" s="466">
        <v>161</v>
      </c>
      <c r="H55" s="255"/>
      <c r="I55" s="256"/>
      <c r="J55" s="127"/>
    </row>
    <row r="56" spans="2:10" ht="15.75" customHeight="1">
      <c r="B56" s="227" t="s">
        <v>77</v>
      </c>
      <c r="C56" s="297">
        <v>20</v>
      </c>
      <c r="D56" s="466">
        <v>162</v>
      </c>
      <c r="E56" s="343"/>
      <c r="F56" s="343"/>
      <c r="G56" s="343"/>
      <c r="H56" s="127"/>
      <c r="I56" s="127"/>
      <c r="J56" s="127"/>
    </row>
    <row r="57" spans="2:10" ht="15.75" customHeight="1">
      <c r="B57" s="227" t="s">
        <v>97</v>
      </c>
      <c r="C57" s="297">
        <v>20</v>
      </c>
      <c r="D57" s="466">
        <v>168</v>
      </c>
      <c r="H57" s="343"/>
    </row>
    <row r="58" spans="2:10" ht="15.75" customHeight="1">
      <c r="B58" s="227" t="s">
        <v>83</v>
      </c>
      <c r="C58" s="400"/>
      <c r="D58" s="466">
        <v>170</v>
      </c>
    </row>
    <row r="59" spans="2:10" ht="15.75" customHeight="1">
      <c r="B59" s="227" t="s">
        <v>100</v>
      </c>
      <c r="C59" s="400"/>
      <c r="D59" s="466">
        <v>182</v>
      </c>
    </row>
    <row r="60" spans="2:10" ht="15.75" customHeight="1">
      <c r="B60" s="227" t="s">
        <v>114</v>
      </c>
      <c r="C60" s="400"/>
      <c r="D60" s="466">
        <v>203</v>
      </c>
    </row>
    <row r="61" spans="2:10" ht="15.75" customHeight="1">
      <c r="B61" s="372" t="s">
        <v>96</v>
      </c>
      <c r="C61" s="400"/>
      <c r="D61" s="210">
        <v>73</v>
      </c>
    </row>
    <row r="62" spans="2:10" ht="15.75" customHeight="1">
      <c r="B62" s="227" t="s">
        <v>96</v>
      </c>
      <c r="C62" s="400"/>
      <c r="D62" s="210"/>
    </row>
  </sheetData>
  <sortState ref="B2:H28">
    <sortCondition ref="G2:G28"/>
  </sortState>
  <conditionalFormatting sqref="B58:B1048576 B1 B33">
    <cfRule type="cellIs" dxfId="420" priority="78" operator="equal">
      <formula>"John G"</formula>
    </cfRule>
  </conditionalFormatting>
  <conditionalFormatting sqref="B34:B57">
    <cfRule type="cellIs" dxfId="419" priority="45" operator="equal">
      <formula>"Chuck"</formula>
    </cfRule>
    <cfRule type="cellIs" dxfId="418" priority="46" operator="equal">
      <formula>"Herb"</formula>
    </cfRule>
    <cfRule type="cellIs" dxfId="417" priority="47" operator="equal">
      <formula>"Steve"</formula>
    </cfRule>
    <cfRule type="cellIs" dxfId="416" priority="50" operator="equal">
      <formula>"Ron"</formula>
    </cfRule>
  </conditionalFormatting>
  <conditionalFormatting sqref="B34:B57">
    <cfRule type="cellIs" dxfId="415" priority="44" operator="equal">
      <formula>"John G"</formula>
    </cfRule>
  </conditionalFormatting>
  <conditionalFormatting sqref="A1:XFD1 A33:XFD1048576 A32 C32:XFD32 I2:XFD31 C2:H30 G32:G1048576">
    <cfRule type="cellIs" dxfId="414" priority="43" operator="equal">
      <formula>"Shakoor"</formula>
    </cfRule>
  </conditionalFormatting>
  <conditionalFormatting sqref="B32 B2:B30">
    <cfRule type="cellIs" dxfId="413" priority="18" operator="equal">
      <formula>"Herb"</formula>
    </cfRule>
    <cfRule type="cellIs" dxfId="412" priority="19" operator="equal">
      <formula>"Bill"</formula>
    </cfRule>
    <cfRule type="cellIs" dxfId="411" priority="20" operator="equal">
      <formula>"Bob"</formula>
    </cfRule>
    <cfRule type="cellIs" dxfId="410" priority="21" operator="equal">
      <formula>"Ron"</formula>
    </cfRule>
    <cfRule type="cellIs" dxfId="409" priority="22" operator="equal">
      <formula xml:space="preserve"> "Steve"</formula>
    </cfRule>
  </conditionalFormatting>
  <conditionalFormatting sqref="A1:XFD1 A32:XFD1048576 I2:XFD31 B2:H30">
    <cfRule type="cellIs" dxfId="408" priority="17" operator="equal">
      <formula>"Ed"</formula>
    </cfRule>
  </conditionalFormatting>
  <conditionalFormatting sqref="B34:B62">
    <cfRule type="cellIs" dxfId="407" priority="12" operator="equal">
      <formula>"Herb"</formula>
    </cfRule>
    <cfRule type="cellIs" dxfId="406" priority="13" operator="equal">
      <formula>"Bill"</formula>
    </cfRule>
    <cfRule type="cellIs" dxfId="405" priority="14" operator="equal">
      <formula>"Bob"</formula>
    </cfRule>
    <cfRule type="cellIs" dxfId="404" priority="15" operator="equal">
      <formula>"Ron"</formula>
    </cfRule>
    <cfRule type="cellIs" dxfId="403" priority="16" operator="equal">
      <formula xml:space="preserve"> "Steve"</formula>
    </cfRule>
  </conditionalFormatting>
  <conditionalFormatting sqref="B34:B61">
    <cfRule type="cellIs" dxfId="402" priority="7" operator="equal">
      <formula>"Herb"</formula>
    </cfRule>
    <cfRule type="cellIs" dxfId="401" priority="8" operator="equal">
      <formula>"Bill"</formula>
    </cfRule>
    <cfRule type="cellIs" dxfId="400" priority="9" operator="equal">
      <formula>"Bob"</formula>
    </cfRule>
    <cfRule type="cellIs" dxfId="399" priority="10" operator="equal">
      <formula>"Ron"</formula>
    </cfRule>
    <cfRule type="cellIs" dxfId="398" priority="11" operator="equal">
      <formula xml:space="preserve"> "Steve"</formula>
    </cfRule>
  </conditionalFormatting>
  <conditionalFormatting sqref="A2:A30">
    <cfRule type="cellIs" dxfId="11" priority="2" operator="equal">
      <formula>"Steve"</formula>
    </cfRule>
    <cfRule type="cellIs" dxfId="10" priority="3" operator="equal">
      <formula>"Ron"</formula>
    </cfRule>
    <cfRule type="cellIs" dxfId="9" priority="4" operator="equal">
      <formula>"Herb"</formula>
    </cfRule>
    <cfRule type="cellIs" dxfId="8" priority="5" operator="equal">
      <formula>"Bob"</formula>
    </cfRule>
    <cfRule type="cellIs" dxfId="7" priority="6" operator="equal">
      <formula>"Bill"</formula>
    </cfRule>
  </conditionalFormatting>
  <conditionalFormatting sqref="A2:A30">
    <cfRule type="cellIs" dxfId="1" priority="1" operator="equal">
      <formula>"Ed"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pane ySplit="2" topLeftCell="A3" activePane="bottomLeft" state="frozen"/>
      <selection activeCell="AA15" sqref="AA15"/>
      <selection pane="bottomLeft" activeCell="AE10" sqref="AE10"/>
    </sheetView>
  </sheetViews>
  <sheetFormatPr defaultColWidth="17.28515625" defaultRowHeight="15.75" customHeight="1"/>
  <cols>
    <col min="1" max="1" width="9.5703125" style="113" customWidth="1"/>
    <col min="2" max="3" width="4.42578125" style="113" customWidth="1"/>
    <col min="4" max="4" width="6.140625" style="113" customWidth="1"/>
    <col min="5" max="13" width="4.7109375" style="113" customWidth="1"/>
    <col min="14" max="14" width="5.7109375" style="113" customWidth="1"/>
    <col min="15" max="23" width="4.7109375" style="113" customWidth="1"/>
    <col min="24" max="24" width="5.7109375" style="113" customWidth="1"/>
    <col min="25" max="25" width="5.85546875" style="113" customWidth="1"/>
    <col min="26" max="26" width="5.140625" style="113" customWidth="1"/>
    <col min="27" max="27" width="14.7109375" style="113" customWidth="1"/>
    <col min="28" max="28" width="9.140625" style="113" customWidth="1"/>
    <col min="29" max="29" width="14.28515625" style="113" customWidth="1"/>
    <col min="30" max="16384" width="17.28515625" style="113"/>
  </cols>
  <sheetData>
    <row r="1" spans="1:31" ht="21" customHeight="1">
      <c r="A1" s="425" t="s">
        <v>93</v>
      </c>
      <c r="B1" s="425"/>
      <c r="C1" s="425"/>
      <c r="D1" s="426"/>
      <c r="E1" s="124">
        <v>1</v>
      </c>
      <c r="F1" s="124">
        <v>2</v>
      </c>
      <c r="G1" s="124">
        <v>3</v>
      </c>
      <c r="H1" s="124">
        <v>4</v>
      </c>
      <c r="I1" s="124">
        <v>5</v>
      </c>
      <c r="J1" s="124">
        <v>6</v>
      </c>
      <c r="K1" s="124">
        <v>7</v>
      </c>
      <c r="L1" s="124">
        <v>8</v>
      </c>
      <c r="M1" s="124">
        <v>9</v>
      </c>
      <c r="N1" s="124" t="s">
        <v>23</v>
      </c>
      <c r="O1" s="124">
        <v>10</v>
      </c>
      <c r="P1" s="124">
        <v>11</v>
      </c>
      <c r="Q1" s="124">
        <v>12</v>
      </c>
      <c r="R1" s="124">
        <v>13</v>
      </c>
      <c r="S1" s="124">
        <v>14</v>
      </c>
      <c r="T1" s="124">
        <v>15</v>
      </c>
      <c r="U1" s="124">
        <v>16</v>
      </c>
      <c r="V1" s="124">
        <v>17</v>
      </c>
      <c r="W1" s="124">
        <v>18</v>
      </c>
      <c r="X1" s="124" t="s">
        <v>24</v>
      </c>
      <c r="Y1" s="124" t="s">
        <v>25</v>
      </c>
      <c r="Z1" s="376" t="s">
        <v>26</v>
      </c>
      <c r="AA1" s="13"/>
      <c r="AB1" s="13"/>
      <c r="AC1" s="13"/>
    </row>
    <row r="2" spans="1:31" ht="21" customHeight="1">
      <c r="A2" s="212"/>
      <c r="B2" s="213" t="s">
        <v>1</v>
      </c>
      <c r="C2" s="214" t="s">
        <v>22</v>
      </c>
      <c r="D2" s="214" t="s">
        <v>87</v>
      </c>
      <c r="E2" s="85">
        <v>4</v>
      </c>
      <c r="F2" s="85">
        <v>5</v>
      </c>
      <c r="G2" s="85">
        <v>4</v>
      </c>
      <c r="H2" s="85">
        <v>3</v>
      </c>
      <c r="I2" s="85">
        <v>4</v>
      </c>
      <c r="J2" s="85">
        <v>4</v>
      </c>
      <c r="K2" s="85">
        <v>5</v>
      </c>
      <c r="L2" s="85">
        <v>3</v>
      </c>
      <c r="M2" s="85">
        <v>4</v>
      </c>
      <c r="N2" s="86">
        <v>36</v>
      </c>
      <c r="O2" s="85">
        <v>3</v>
      </c>
      <c r="P2" s="85">
        <v>4</v>
      </c>
      <c r="Q2" s="85">
        <v>4</v>
      </c>
      <c r="R2" s="85">
        <v>4</v>
      </c>
      <c r="S2" s="85">
        <v>5</v>
      </c>
      <c r="T2" s="85">
        <v>3</v>
      </c>
      <c r="U2" s="85">
        <v>4</v>
      </c>
      <c r="V2" s="85">
        <v>4</v>
      </c>
      <c r="W2" s="85">
        <v>5</v>
      </c>
      <c r="X2" s="85">
        <f t="shared" ref="X2:X22" si="0">SUM(O2:W2)</f>
        <v>36</v>
      </c>
      <c r="Y2" s="87">
        <f>MIN(Y3:Y30)</f>
        <v>77</v>
      </c>
      <c r="Z2" s="377">
        <f>MIN(Z3:Z30)</f>
        <v>66</v>
      </c>
      <c r="AA2" s="13"/>
      <c r="AB2" s="13"/>
      <c r="AC2" s="13"/>
    </row>
    <row r="3" spans="1:31" ht="21" customHeight="1">
      <c r="A3" s="88" t="str">
        <f>'2017 EoS Pairings'!B5</f>
        <v>Rudy</v>
      </c>
      <c r="B3" s="292">
        <f>INDEX('2017 EoS Pairings'!$U$4:$U$32,MATCH(A3,'2017 EoS Pairings'!$T$4:$T$32,0),1)</f>
        <v>20.100000000000001</v>
      </c>
      <c r="C3" s="293">
        <f>INDEX('2017 EoS Pairings'!$V$4:$V$32,MATCH(A3,'2017 EoS Pairings'!$T$4:$T$32,0),1)</f>
        <v>22</v>
      </c>
      <c r="D3" s="293">
        <f>INDEX('2017 EoS Pairings'!$W$4:$W$32,MATCH(A3,'2017 EoS Pairings'!$T$4:$T$32,0),1)</f>
        <v>19</v>
      </c>
      <c r="E3" s="26">
        <v>5</v>
      </c>
      <c r="F3" s="26">
        <v>6</v>
      </c>
      <c r="G3" s="26">
        <v>4</v>
      </c>
      <c r="H3" s="26">
        <v>4</v>
      </c>
      <c r="I3" s="26">
        <v>5</v>
      </c>
      <c r="J3" s="26">
        <v>6</v>
      </c>
      <c r="K3" s="26">
        <v>5</v>
      </c>
      <c r="L3" s="26">
        <v>4</v>
      </c>
      <c r="M3" s="26">
        <v>5</v>
      </c>
      <c r="N3" s="89">
        <f t="shared" ref="N3:N22" si="1">SUM(E3:M3)</f>
        <v>44</v>
      </c>
      <c r="O3" s="26">
        <v>5</v>
      </c>
      <c r="P3" s="26">
        <v>6</v>
      </c>
      <c r="Q3" s="26">
        <v>5</v>
      </c>
      <c r="R3" s="26">
        <v>5</v>
      </c>
      <c r="S3" s="26">
        <v>5</v>
      </c>
      <c r="T3" s="26">
        <v>5</v>
      </c>
      <c r="U3" s="26">
        <v>3</v>
      </c>
      <c r="V3" s="26">
        <v>5</v>
      </c>
      <c r="W3" s="26">
        <v>6</v>
      </c>
      <c r="X3" s="90">
        <f t="shared" si="0"/>
        <v>45</v>
      </c>
      <c r="Y3" s="91">
        <f t="shared" ref="Y3:Y22" si="2">SUM(N3,X3)</f>
        <v>89</v>
      </c>
      <c r="Z3" s="81">
        <f t="shared" ref="Z3:Z18" si="3">SUM(Y3-C3)</f>
        <v>67</v>
      </c>
      <c r="AA3" s="13"/>
      <c r="AB3" s="13"/>
      <c r="AC3" s="13"/>
      <c r="AD3" s="54"/>
    </row>
    <row r="4" spans="1:31" ht="21" customHeight="1">
      <c r="A4" s="88" t="str">
        <f>'2017 EoS Pairings'!E5</f>
        <v>Roman</v>
      </c>
      <c r="B4" s="292">
        <f>INDEX('2017 EoS Pairings'!$U$4:$U$32,MATCH(A4,'2017 EoS Pairings'!$T$4:$T$32,0),1)</f>
        <v>19</v>
      </c>
      <c r="C4" s="293">
        <f>INDEX('2017 EoS Pairings'!$V$4:$V$32,MATCH(A4,'2017 EoS Pairings'!$T$4:$T$32,0),1)</f>
        <v>21</v>
      </c>
      <c r="D4" s="293">
        <f>INDEX('2017 EoS Pairings'!$W$4:$W$32,MATCH(A4,'2017 EoS Pairings'!$T$4:$T$32,0),1)</f>
        <v>18</v>
      </c>
      <c r="E4" s="26">
        <v>4</v>
      </c>
      <c r="F4" s="26">
        <v>6</v>
      </c>
      <c r="G4" s="26">
        <v>8</v>
      </c>
      <c r="H4" s="26">
        <v>4</v>
      </c>
      <c r="I4" s="26">
        <v>4</v>
      </c>
      <c r="J4" s="26">
        <v>4</v>
      </c>
      <c r="K4" s="26">
        <v>8</v>
      </c>
      <c r="L4" s="26">
        <v>3</v>
      </c>
      <c r="M4" s="26">
        <v>4</v>
      </c>
      <c r="N4" s="89">
        <f t="shared" si="1"/>
        <v>45</v>
      </c>
      <c r="O4" s="26">
        <v>5</v>
      </c>
      <c r="P4" s="26">
        <v>6</v>
      </c>
      <c r="Q4" s="26">
        <v>6</v>
      </c>
      <c r="R4" s="26">
        <v>5</v>
      </c>
      <c r="S4" s="26">
        <v>7</v>
      </c>
      <c r="T4" s="26">
        <v>5</v>
      </c>
      <c r="U4" s="26">
        <v>4</v>
      </c>
      <c r="V4" s="26">
        <v>5</v>
      </c>
      <c r="W4" s="26">
        <v>7</v>
      </c>
      <c r="X4" s="90">
        <f t="shared" si="0"/>
        <v>50</v>
      </c>
      <c r="Y4" s="91">
        <f t="shared" si="2"/>
        <v>95</v>
      </c>
      <c r="Z4" s="81">
        <f t="shared" si="3"/>
        <v>74</v>
      </c>
      <c r="AA4" s="83" t="s">
        <v>27</v>
      </c>
      <c r="AB4" s="55">
        <f>COUNTA(A3:A30)</f>
        <v>28</v>
      </c>
      <c r="AC4" s="20"/>
      <c r="AD4" s="54"/>
      <c r="AE4" s="54"/>
    </row>
    <row r="5" spans="1:31" ht="21" customHeight="1">
      <c r="A5" s="88" t="str">
        <f>'2017 EoS Pairings'!H5</f>
        <v>Mike G</v>
      </c>
      <c r="B5" s="292">
        <f>INDEX('2017 EoS Pairings'!$U$4:$U$32,MATCH(A5,'2017 EoS Pairings'!$T$4:$T$32,0),1)</f>
        <v>14</v>
      </c>
      <c r="C5" s="293">
        <f>INDEX('2017 EoS Pairings'!$V$4:$V$32,MATCH(A5,'2017 EoS Pairings'!$T$4:$T$32,0),1)</f>
        <v>16</v>
      </c>
      <c r="D5" s="293">
        <f>INDEX('2017 EoS Pairings'!$W$4:$W$32,MATCH(A5,'2017 EoS Pairings'!$T$4:$T$32,0),1)</f>
        <v>13</v>
      </c>
      <c r="E5" s="26">
        <v>4</v>
      </c>
      <c r="F5" s="26">
        <v>5</v>
      </c>
      <c r="G5" s="26">
        <v>4</v>
      </c>
      <c r="H5" s="26">
        <v>4</v>
      </c>
      <c r="I5" s="26">
        <v>6</v>
      </c>
      <c r="J5" s="26">
        <v>4</v>
      </c>
      <c r="K5" s="26">
        <v>5</v>
      </c>
      <c r="L5" s="26">
        <v>5</v>
      </c>
      <c r="M5" s="26">
        <v>5</v>
      </c>
      <c r="N5" s="89">
        <f t="shared" si="1"/>
        <v>42</v>
      </c>
      <c r="O5" s="26">
        <v>4</v>
      </c>
      <c r="P5" s="26">
        <v>6</v>
      </c>
      <c r="Q5" s="26">
        <v>5</v>
      </c>
      <c r="R5" s="26">
        <v>4</v>
      </c>
      <c r="S5" s="26">
        <v>7</v>
      </c>
      <c r="T5" s="26">
        <v>4</v>
      </c>
      <c r="U5" s="26">
        <v>4</v>
      </c>
      <c r="V5" s="26">
        <v>5</v>
      </c>
      <c r="W5" s="26">
        <v>4</v>
      </c>
      <c r="X5" s="90">
        <f t="shared" si="0"/>
        <v>43</v>
      </c>
      <c r="Y5" s="91">
        <f t="shared" si="2"/>
        <v>85</v>
      </c>
      <c r="Z5" s="81">
        <f>SUM(Y5-C5)</f>
        <v>69</v>
      </c>
      <c r="AA5" s="83"/>
      <c r="AB5" s="56">
        <f>AB4*1</f>
        <v>28</v>
      </c>
      <c r="AC5" s="20"/>
      <c r="AD5" s="54"/>
    </row>
    <row r="6" spans="1:31" ht="21" customHeight="1" thickBot="1">
      <c r="A6" s="383" t="str">
        <f>'2017 EoS Pairings'!K5</f>
        <v>Chris</v>
      </c>
      <c r="B6" s="294">
        <f>INDEX('2017 EoS Pairings'!$U$4:$U$32,MATCH(A6,'2017 EoS Pairings'!$T$4:$T$32,0),1)</f>
        <v>36.200000000000003</v>
      </c>
      <c r="C6" s="295">
        <f>INDEX('2017 EoS Pairings'!$V$4:$V$32,MATCH(A6,'2017 EoS Pairings'!$T$4:$T$32,0),1)</f>
        <v>40</v>
      </c>
      <c r="D6" s="295">
        <f>INDEX('2017 EoS Pairings'!$W$4:$W$32,MATCH(A6,'2017 EoS Pairings'!$T$4:$T$32,0),1)</f>
        <v>36</v>
      </c>
      <c r="E6" s="65">
        <v>7</v>
      </c>
      <c r="F6" s="65">
        <v>9</v>
      </c>
      <c r="G6" s="65">
        <v>6</v>
      </c>
      <c r="H6" s="65">
        <v>7</v>
      </c>
      <c r="I6" s="65">
        <v>5</v>
      </c>
      <c r="J6" s="65">
        <v>4</v>
      </c>
      <c r="K6" s="65">
        <v>6</v>
      </c>
      <c r="L6" s="65">
        <v>8</v>
      </c>
      <c r="M6" s="65">
        <v>8</v>
      </c>
      <c r="N6" s="101">
        <f t="shared" ref="N6" si="4">SUM(E6:M6)</f>
        <v>60</v>
      </c>
      <c r="O6" s="65">
        <v>9</v>
      </c>
      <c r="P6" s="65">
        <v>10</v>
      </c>
      <c r="Q6" s="65">
        <v>10</v>
      </c>
      <c r="R6" s="65">
        <v>10</v>
      </c>
      <c r="S6" s="65">
        <v>9</v>
      </c>
      <c r="T6" s="65">
        <v>6</v>
      </c>
      <c r="U6" s="65">
        <v>5</v>
      </c>
      <c r="V6" s="65">
        <v>7</v>
      </c>
      <c r="W6" s="65">
        <v>11</v>
      </c>
      <c r="X6" s="102">
        <f t="shared" ref="X6" si="5">SUM(O6:W6)</f>
        <v>77</v>
      </c>
      <c r="Y6" s="103">
        <f t="shared" ref="Y6" si="6">SUM(N6,X6)</f>
        <v>137</v>
      </c>
      <c r="Z6" s="69">
        <f>SUM(Y6-C6)</f>
        <v>97</v>
      </c>
      <c r="AA6" s="83" t="s">
        <v>28</v>
      </c>
      <c r="AB6" s="57">
        <f>Z33</f>
        <v>1</v>
      </c>
      <c r="AC6" s="49"/>
      <c r="AD6" s="54"/>
    </row>
    <row r="7" spans="1:31" ht="21" customHeight="1">
      <c r="A7" s="95" t="str">
        <f>'2017 EoS Pairings'!B6</f>
        <v>Herb</v>
      </c>
      <c r="B7" s="292">
        <f>INDEX('2017 EoS Pairings'!$U$4:$U$32,MATCH(A7,'2017 EoS Pairings'!$T$4:$T$32,0),1)</f>
        <v>32.5</v>
      </c>
      <c r="C7" s="293">
        <f>INDEX('2017 EoS Pairings'!$V$4:$V$32,MATCH(A7,'2017 EoS Pairings'!$T$4:$T$32,0),1)</f>
        <v>36</v>
      </c>
      <c r="D7" s="293">
        <f>INDEX('2017 EoS Pairings'!$W$4:$W$32,MATCH(A7,'2017 EoS Pairings'!$T$4:$T$32,0),1)</f>
        <v>33</v>
      </c>
      <c r="E7" s="96">
        <v>5</v>
      </c>
      <c r="F7" s="96">
        <v>7</v>
      </c>
      <c r="G7" s="96">
        <v>5</v>
      </c>
      <c r="H7" s="96">
        <v>5</v>
      </c>
      <c r="I7" s="96">
        <v>7</v>
      </c>
      <c r="J7" s="96">
        <v>6</v>
      </c>
      <c r="K7" s="96">
        <v>6</v>
      </c>
      <c r="L7" s="96">
        <v>5</v>
      </c>
      <c r="M7" s="96">
        <v>5</v>
      </c>
      <c r="N7" s="104">
        <f t="shared" si="1"/>
        <v>51</v>
      </c>
      <c r="O7" s="96">
        <v>3</v>
      </c>
      <c r="P7" s="96">
        <v>6</v>
      </c>
      <c r="Q7" s="96">
        <v>6</v>
      </c>
      <c r="R7" s="96">
        <v>7</v>
      </c>
      <c r="S7" s="96">
        <v>10</v>
      </c>
      <c r="T7" s="96">
        <v>3</v>
      </c>
      <c r="U7" s="96">
        <v>6</v>
      </c>
      <c r="V7" s="96">
        <v>6</v>
      </c>
      <c r="W7" s="96">
        <v>10</v>
      </c>
      <c r="X7" s="105">
        <f t="shared" si="0"/>
        <v>57</v>
      </c>
      <c r="Y7" s="106">
        <f t="shared" si="2"/>
        <v>108</v>
      </c>
      <c r="Z7" s="100">
        <f>SUM(Y7-D7)</f>
        <v>75</v>
      </c>
      <c r="AA7" s="84" t="s">
        <v>30</v>
      </c>
      <c r="AB7" s="58">
        <f>SUM(AB5/AB6)</f>
        <v>28</v>
      </c>
      <c r="AC7" s="49"/>
      <c r="AD7" s="54"/>
    </row>
    <row r="8" spans="1:31" ht="21" customHeight="1">
      <c r="A8" s="76" t="str">
        <f>'2017 EoS Pairings'!E6</f>
        <v>Tim K</v>
      </c>
      <c r="B8" s="292">
        <f>INDEX('2017 EoS Pairings'!$U$4:$U$32,MATCH(A8,'2017 EoS Pairings'!$T$4:$T$32,0),1)</f>
        <v>8.1</v>
      </c>
      <c r="C8" s="293">
        <f>INDEX('2017 EoS Pairings'!$V$4:$V$32,MATCH(A8,'2017 EoS Pairings'!$T$4:$T$32,0),1)</f>
        <v>9</v>
      </c>
      <c r="D8" s="293">
        <f>INDEX('2017 EoS Pairings'!$W$4:$W$32,MATCH(A8,'2017 EoS Pairings'!$T$4:$T$32,0),1)</f>
        <v>7</v>
      </c>
      <c r="E8" s="26">
        <v>4</v>
      </c>
      <c r="F8" s="26">
        <v>6</v>
      </c>
      <c r="G8" s="26">
        <v>5</v>
      </c>
      <c r="H8" s="26">
        <v>2</v>
      </c>
      <c r="I8" s="26">
        <v>4</v>
      </c>
      <c r="J8" s="26">
        <v>4</v>
      </c>
      <c r="K8" s="26">
        <v>4</v>
      </c>
      <c r="L8" s="26">
        <v>3</v>
      </c>
      <c r="M8" s="26">
        <v>5</v>
      </c>
      <c r="N8" s="79">
        <f t="shared" si="1"/>
        <v>37</v>
      </c>
      <c r="O8" s="26">
        <v>3</v>
      </c>
      <c r="P8" s="26">
        <v>4</v>
      </c>
      <c r="Q8" s="26">
        <v>6</v>
      </c>
      <c r="R8" s="26">
        <v>5</v>
      </c>
      <c r="S8" s="26">
        <v>6</v>
      </c>
      <c r="T8" s="26">
        <v>4</v>
      </c>
      <c r="U8" s="26">
        <v>3</v>
      </c>
      <c r="V8" s="26">
        <v>4</v>
      </c>
      <c r="W8" s="26">
        <v>5</v>
      </c>
      <c r="X8" s="63">
        <f t="shared" si="0"/>
        <v>40</v>
      </c>
      <c r="Y8" s="80">
        <f t="shared" si="2"/>
        <v>77</v>
      </c>
      <c r="Z8" s="81">
        <f t="shared" si="3"/>
        <v>68</v>
      </c>
      <c r="AA8" s="13"/>
      <c r="AB8" s="13"/>
      <c r="AC8" s="13"/>
      <c r="AD8" s="54"/>
    </row>
    <row r="9" spans="1:31" ht="21" customHeight="1">
      <c r="A9" s="76" t="str">
        <f>'2017 EoS Pairings'!H6</f>
        <v>Kevin</v>
      </c>
      <c r="B9" s="292">
        <f>INDEX('2017 EoS Pairings'!$U$4:$U$32,MATCH(A9,'2017 EoS Pairings'!$T$4:$T$32,0),1)</f>
        <v>20.5</v>
      </c>
      <c r="C9" s="293">
        <f>INDEX('2017 EoS Pairings'!$V$4:$V$32,MATCH(A9,'2017 EoS Pairings'!$T$4:$T$32,0),1)</f>
        <v>23</v>
      </c>
      <c r="D9" s="293">
        <f>INDEX('2017 EoS Pairings'!$W$4:$W$32,MATCH(A9,'2017 EoS Pairings'!$T$4:$T$32,0),1)</f>
        <v>20</v>
      </c>
      <c r="E9" s="26">
        <v>5</v>
      </c>
      <c r="F9" s="26">
        <v>7</v>
      </c>
      <c r="G9" s="26">
        <v>6</v>
      </c>
      <c r="H9" s="26">
        <v>4</v>
      </c>
      <c r="I9" s="26">
        <v>5</v>
      </c>
      <c r="J9" s="26">
        <v>5</v>
      </c>
      <c r="K9" s="26">
        <v>6</v>
      </c>
      <c r="L9" s="26">
        <v>3</v>
      </c>
      <c r="M9" s="26">
        <v>6</v>
      </c>
      <c r="N9" s="79">
        <f t="shared" si="1"/>
        <v>47</v>
      </c>
      <c r="O9" s="26">
        <v>4</v>
      </c>
      <c r="P9" s="26">
        <v>6</v>
      </c>
      <c r="Q9" s="26">
        <v>8</v>
      </c>
      <c r="R9" s="26">
        <v>5</v>
      </c>
      <c r="S9" s="26">
        <v>5</v>
      </c>
      <c r="T9" s="26">
        <v>3</v>
      </c>
      <c r="U9" s="26">
        <v>4</v>
      </c>
      <c r="V9" s="26">
        <v>4</v>
      </c>
      <c r="W9" s="26">
        <v>5</v>
      </c>
      <c r="X9" s="63">
        <f t="shared" si="0"/>
        <v>44</v>
      </c>
      <c r="Y9" s="80">
        <f t="shared" si="2"/>
        <v>91</v>
      </c>
      <c r="Z9" s="81">
        <f t="shared" si="3"/>
        <v>68</v>
      </c>
      <c r="AA9" s="13"/>
      <c r="AB9" s="13"/>
      <c r="AC9" s="13"/>
      <c r="AD9" s="54"/>
    </row>
    <row r="10" spans="1:31" ht="21" customHeight="1" thickBot="1">
      <c r="A10" s="64" t="str">
        <f>'2017 EoS Pairings'!K6</f>
        <v>Steve</v>
      </c>
      <c r="B10" s="294">
        <f>INDEX('2017 EoS Pairings'!$U$4:$U$32,MATCH(A10,'2017 EoS Pairings'!$T$4:$T$32,0),1)</f>
        <v>23.5</v>
      </c>
      <c r="C10" s="295">
        <f>INDEX('2017 EoS Pairings'!$V$4:$V$32,MATCH(A10,'2017 EoS Pairings'!$T$4:$T$32,0),1)</f>
        <v>26</v>
      </c>
      <c r="D10" s="295">
        <f>INDEX('2017 EoS Pairings'!$W$4:$W$32,MATCH(A10,'2017 EoS Pairings'!$T$4:$T$32,0),1)</f>
        <v>23</v>
      </c>
      <c r="E10" s="65">
        <v>8</v>
      </c>
      <c r="F10" s="65">
        <v>8</v>
      </c>
      <c r="G10" s="65">
        <v>6</v>
      </c>
      <c r="H10" s="65">
        <v>4</v>
      </c>
      <c r="I10" s="65">
        <v>6</v>
      </c>
      <c r="J10" s="65">
        <v>4</v>
      </c>
      <c r="K10" s="65">
        <v>6</v>
      </c>
      <c r="L10" s="65">
        <v>4</v>
      </c>
      <c r="M10" s="65">
        <v>6</v>
      </c>
      <c r="N10" s="66">
        <f>SUM(E10:M10)</f>
        <v>52</v>
      </c>
      <c r="O10" s="65">
        <v>5</v>
      </c>
      <c r="P10" s="65">
        <v>6</v>
      </c>
      <c r="Q10" s="65">
        <v>5</v>
      </c>
      <c r="R10" s="65">
        <v>6</v>
      </c>
      <c r="S10" s="65">
        <v>7</v>
      </c>
      <c r="T10" s="65">
        <v>4</v>
      </c>
      <c r="U10" s="65">
        <v>4</v>
      </c>
      <c r="V10" s="65">
        <v>4</v>
      </c>
      <c r="W10" s="65">
        <v>10</v>
      </c>
      <c r="X10" s="67">
        <f>SUM(O10:W10)</f>
        <v>51</v>
      </c>
      <c r="Y10" s="68">
        <f>SUM(N10,X10)</f>
        <v>103</v>
      </c>
      <c r="Z10" s="69">
        <f>SUM(Y10-D10)</f>
        <v>80</v>
      </c>
      <c r="AA10" s="13"/>
      <c r="AB10" s="13"/>
      <c r="AC10" s="13"/>
      <c r="AD10" s="54"/>
    </row>
    <row r="11" spans="1:31" ht="21" customHeight="1">
      <c r="A11" s="95" t="str">
        <f>'2017 EoS Pairings'!B7</f>
        <v>John</v>
      </c>
      <c r="B11" s="292">
        <f>INDEX('2017 EoS Pairings'!$U$4:$U$32,MATCH(A11,'2017 EoS Pairings'!$T$4:$T$32,0),1)</f>
        <v>14.7</v>
      </c>
      <c r="C11" s="293">
        <f>INDEX('2017 EoS Pairings'!$V$4:$V$32,MATCH(A11,'2017 EoS Pairings'!$T$4:$T$32,0),1)</f>
        <v>16</v>
      </c>
      <c r="D11" s="293">
        <f>INDEX('2017 EoS Pairings'!$W$4:$W$32,MATCH(A11,'2017 EoS Pairings'!$T$4:$T$32,0),1)</f>
        <v>14</v>
      </c>
      <c r="E11" s="96">
        <v>5</v>
      </c>
      <c r="F11" s="96">
        <v>6</v>
      </c>
      <c r="G11" s="96">
        <v>6</v>
      </c>
      <c r="H11" s="96">
        <v>5</v>
      </c>
      <c r="I11" s="96">
        <v>5</v>
      </c>
      <c r="J11" s="96">
        <v>4</v>
      </c>
      <c r="K11" s="96">
        <v>6</v>
      </c>
      <c r="L11" s="96">
        <v>5</v>
      </c>
      <c r="M11" s="96">
        <v>5</v>
      </c>
      <c r="N11" s="97">
        <f t="shared" si="1"/>
        <v>47</v>
      </c>
      <c r="O11" s="96">
        <v>4</v>
      </c>
      <c r="P11" s="96">
        <v>6</v>
      </c>
      <c r="Q11" s="96">
        <v>4</v>
      </c>
      <c r="R11" s="96">
        <v>5</v>
      </c>
      <c r="S11" s="96">
        <v>6</v>
      </c>
      <c r="T11" s="96">
        <v>5</v>
      </c>
      <c r="U11" s="96">
        <v>4</v>
      </c>
      <c r="V11" s="96">
        <v>4</v>
      </c>
      <c r="W11" s="96">
        <v>5</v>
      </c>
      <c r="X11" s="98">
        <f t="shared" si="0"/>
        <v>43</v>
      </c>
      <c r="Y11" s="99">
        <f t="shared" si="2"/>
        <v>90</v>
      </c>
      <c r="Z11" s="100">
        <f t="shared" si="3"/>
        <v>74</v>
      </c>
      <c r="AA11" s="13"/>
      <c r="AB11" s="13"/>
      <c r="AC11" s="13"/>
      <c r="AD11" s="54"/>
    </row>
    <row r="12" spans="1:31" ht="21" customHeight="1">
      <c r="A12" s="76" t="str">
        <f>'2017 EoS Pairings'!E7</f>
        <v>Blaine</v>
      </c>
      <c r="B12" s="292">
        <f>INDEX('2017 EoS Pairings'!$U$4:$U$32,MATCH(A12,'2017 EoS Pairings'!$T$4:$T$32,0),1)</f>
        <v>18.600000000000001</v>
      </c>
      <c r="C12" s="293">
        <f>INDEX('2017 EoS Pairings'!$V$4:$V$32,MATCH(A12,'2017 EoS Pairings'!$T$4:$T$32,0),1)</f>
        <v>21</v>
      </c>
      <c r="D12" s="293">
        <f>INDEX('2017 EoS Pairings'!$W$4:$W$32,MATCH(A12,'2017 EoS Pairings'!$T$4:$T$32,0),1)</f>
        <v>18</v>
      </c>
      <c r="E12" s="26">
        <v>6</v>
      </c>
      <c r="F12" s="26">
        <v>5</v>
      </c>
      <c r="G12" s="26">
        <v>3</v>
      </c>
      <c r="H12" s="26">
        <v>3</v>
      </c>
      <c r="I12" s="26">
        <v>4</v>
      </c>
      <c r="J12" s="26">
        <v>4</v>
      </c>
      <c r="K12" s="26">
        <v>6</v>
      </c>
      <c r="L12" s="26">
        <v>3</v>
      </c>
      <c r="M12" s="26">
        <v>4</v>
      </c>
      <c r="N12" s="89">
        <f t="shared" si="1"/>
        <v>38</v>
      </c>
      <c r="O12" s="26">
        <v>4</v>
      </c>
      <c r="P12" s="26">
        <v>9</v>
      </c>
      <c r="Q12" s="26">
        <v>4</v>
      </c>
      <c r="R12" s="26">
        <v>4</v>
      </c>
      <c r="S12" s="26">
        <v>8</v>
      </c>
      <c r="T12" s="26">
        <v>4</v>
      </c>
      <c r="U12" s="26">
        <v>7</v>
      </c>
      <c r="V12" s="26">
        <v>4</v>
      </c>
      <c r="W12" s="26">
        <v>7</v>
      </c>
      <c r="X12" s="90">
        <f t="shared" si="0"/>
        <v>51</v>
      </c>
      <c r="Y12" s="91">
        <f t="shared" si="2"/>
        <v>89</v>
      </c>
      <c r="Z12" s="81">
        <f t="shared" si="3"/>
        <v>68</v>
      </c>
      <c r="AA12" s="13"/>
      <c r="AB12" s="13"/>
      <c r="AC12" s="13"/>
      <c r="AD12" s="54"/>
    </row>
    <row r="13" spans="1:31" ht="21" customHeight="1">
      <c r="A13" s="76" t="str">
        <f>'2017 EoS Pairings'!H7</f>
        <v>Doug Ha</v>
      </c>
      <c r="B13" s="292">
        <f>INDEX('2017 EoS Pairings'!$U$4:$U$32,MATCH(A13,'2017 EoS Pairings'!$T$4:$T$32,0),1)</f>
        <v>13.6</v>
      </c>
      <c r="C13" s="293">
        <f>INDEX('2017 EoS Pairings'!$V$4:$V$32,MATCH(A13,'2017 EoS Pairings'!$T$4:$T$32,0),1)</f>
        <v>15</v>
      </c>
      <c r="D13" s="293">
        <f>INDEX('2017 EoS Pairings'!$W$4:$W$32,MATCH(A13,'2017 EoS Pairings'!$T$4:$T$32,0),1)</f>
        <v>12</v>
      </c>
      <c r="E13" s="26">
        <v>4</v>
      </c>
      <c r="F13" s="26">
        <v>6</v>
      </c>
      <c r="G13" s="26">
        <v>5</v>
      </c>
      <c r="H13" s="26">
        <v>4</v>
      </c>
      <c r="I13" s="26">
        <v>6</v>
      </c>
      <c r="J13" s="26">
        <v>5</v>
      </c>
      <c r="K13" s="26">
        <v>5</v>
      </c>
      <c r="L13" s="26">
        <v>5</v>
      </c>
      <c r="M13" s="26">
        <v>5</v>
      </c>
      <c r="N13" s="89">
        <f t="shared" si="1"/>
        <v>45</v>
      </c>
      <c r="O13" s="26">
        <v>4</v>
      </c>
      <c r="P13" s="26">
        <v>7</v>
      </c>
      <c r="Q13" s="26">
        <v>5</v>
      </c>
      <c r="R13" s="26">
        <v>7</v>
      </c>
      <c r="S13" s="26">
        <v>5</v>
      </c>
      <c r="T13" s="26">
        <v>4</v>
      </c>
      <c r="U13" s="26">
        <v>4</v>
      </c>
      <c r="V13" s="26">
        <v>4</v>
      </c>
      <c r="W13" s="26">
        <v>8</v>
      </c>
      <c r="X13" s="90">
        <f t="shared" si="0"/>
        <v>48</v>
      </c>
      <c r="Y13" s="91">
        <f t="shared" si="2"/>
        <v>93</v>
      </c>
      <c r="Z13" s="81">
        <f t="shared" si="3"/>
        <v>78</v>
      </c>
      <c r="AA13" s="13"/>
      <c r="AB13" s="13"/>
      <c r="AC13" s="13"/>
      <c r="AD13" s="54"/>
    </row>
    <row r="14" spans="1:31" ht="21" customHeight="1" thickBot="1">
      <c r="A14" s="64" t="str">
        <f>'2017 EoS Pairings'!K7</f>
        <v>Rob</v>
      </c>
      <c r="B14" s="294">
        <f>INDEX('2017 EoS Pairings'!$U$4:$U$32,MATCH(A14,'2017 EoS Pairings'!$T$4:$T$32,0),1)</f>
        <v>5.5</v>
      </c>
      <c r="C14" s="295">
        <f>INDEX('2017 EoS Pairings'!$V$4:$V$32,MATCH(A14,'2017 EoS Pairings'!$T$4:$T$32,0),1)</f>
        <v>6</v>
      </c>
      <c r="D14" s="295">
        <f>INDEX('2017 EoS Pairings'!$W$4:$W$32,MATCH(A14,'2017 EoS Pairings'!$T$4:$T$32,0),1)</f>
        <v>4</v>
      </c>
      <c r="E14" s="65">
        <v>5</v>
      </c>
      <c r="F14" s="65">
        <v>6</v>
      </c>
      <c r="G14" s="65">
        <v>5</v>
      </c>
      <c r="H14" s="65">
        <v>5</v>
      </c>
      <c r="I14" s="65">
        <v>4</v>
      </c>
      <c r="J14" s="65">
        <v>4</v>
      </c>
      <c r="K14" s="65">
        <v>5</v>
      </c>
      <c r="L14" s="65">
        <v>4</v>
      </c>
      <c r="M14" s="65">
        <v>4</v>
      </c>
      <c r="N14" s="101">
        <f>SUM(E14:M14)</f>
        <v>42</v>
      </c>
      <c r="O14" s="65">
        <v>3</v>
      </c>
      <c r="P14" s="65">
        <v>4</v>
      </c>
      <c r="Q14" s="65">
        <v>4</v>
      </c>
      <c r="R14" s="65">
        <v>6</v>
      </c>
      <c r="S14" s="65">
        <v>4</v>
      </c>
      <c r="T14" s="65">
        <v>4</v>
      </c>
      <c r="U14" s="65">
        <v>4</v>
      </c>
      <c r="V14" s="65">
        <v>4</v>
      </c>
      <c r="W14" s="65">
        <v>8</v>
      </c>
      <c r="X14" s="102">
        <f>SUM(O14:W14)</f>
        <v>41</v>
      </c>
      <c r="Y14" s="103">
        <f>SUM(N14,X14)</f>
        <v>83</v>
      </c>
      <c r="Z14" s="69">
        <f>SUM(Y14-C14)</f>
        <v>77</v>
      </c>
      <c r="AA14" s="17"/>
      <c r="AB14" s="17"/>
      <c r="AC14" s="17"/>
      <c r="AD14" s="54"/>
    </row>
    <row r="15" spans="1:31" ht="21" customHeight="1">
      <c r="A15" s="95" t="str">
        <f>'2017 EoS Pairings'!B8</f>
        <v>Derek</v>
      </c>
      <c r="B15" s="292">
        <f>INDEX('2017 EoS Pairings'!$U$4:$U$32,MATCH(A15,'2017 EoS Pairings'!$T$4:$T$32,0),1)</f>
        <v>9.1</v>
      </c>
      <c r="C15" s="293">
        <f>INDEX('2017 EoS Pairings'!$V$4:$V$32,MATCH(A15,'2017 EoS Pairings'!$T$4:$T$32,0),1)</f>
        <v>10</v>
      </c>
      <c r="D15" s="293">
        <f>INDEX('2017 EoS Pairings'!$W$4:$W$32,MATCH(A15,'2017 EoS Pairings'!$T$4:$T$32,0),1)</f>
        <v>8</v>
      </c>
      <c r="E15" s="96">
        <v>4</v>
      </c>
      <c r="F15" s="96">
        <v>5</v>
      </c>
      <c r="G15" s="96">
        <v>4</v>
      </c>
      <c r="H15" s="96">
        <v>4</v>
      </c>
      <c r="I15" s="96">
        <v>5</v>
      </c>
      <c r="J15" s="96">
        <v>3</v>
      </c>
      <c r="K15" s="96">
        <v>5</v>
      </c>
      <c r="L15" s="96">
        <v>4</v>
      </c>
      <c r="M15" s="96">
        <v>3</v>
      </c>
      <c r="N15" s="107">
        <f t="shared" si="1"/>
        <v>37</v>
      </c>
      <c r="O15" s="96">
        <v>4</v>
      </c>
      <c r="P15" s="96">
        <v>4</v>
      </c>
      <c r="Q15" s="96">
        <v>6</v>
      </c>
      <c r="R15" s="96">
        <v>4</v>
      </c>
      <c r="S15" s="96">
        <v>5</v>
      </c>
      <c r="T15" s="96">
        <v>3</v>
      </c>
      <c r="U15" s="96">
        <v>4</v>
      </c>
      <c r="V15" s="96">
        <v>5</v>
      </c>
      <c r="W15" s="96">
        <v>5</v>
      </c>
      <c r="X15" s="108">
        <f t="shared" si="0"/>
        <v>40</v>
      </c>
      <c r="Y15" s="109">
        <f t="shared" si="2"/>
        <v>77</v>
      </c>
      <c r="Z15" s="100">
        <f>SUM(Y15-C15)</f>
        <v>67</v>
      </c>
      <c r="AA15" s="17"/>
      <c r="AB15" s="17"/>
      <c r="AC15" s="17"/>
      <c r="AD15" s="54"/>
    </row>
    <row r="16" spans="1:31" ht="21" customHeight="1">
      <c r="A16" s="76" t="str">
        <f>'2017 EoS Pairings'!E8</f>
        <v>Tom F</v>
      </c>
      <c r="B16" s="292">
        <f>INDEX('2017 EoS Pairings'!$U$4:$U$32,MATCH(A16,'2017 EoS Pairings'!$T$4:$T$32,0),1)</f>
        <v>15.2</v>
      </c>
      <c r="C16" s="293">
        <f>INDEX('2017 EoS Pairings'!$V$4:$V$32,MATCH(A16,'2017 EoS Pairings'!$T$4:$T$32,0),1)</f>
        <v>17</v>
      </c>
      <c r="D16" s="293">
        <f>INDEX('2017 EoS Pairings'!$W$4:$W$32,MATCH(A16,'2017 EoS Pairings'!$T$4:$T$32,0),1)</f>
        <v>14</v>
      </c>
      <c r="E16" s="26">
        <v>6</v>
      </c>
      <c r="F16" s="26">
        <v>7</v>
      </c>
      <c r="G16" s="26">
        <v>5</v>
      </c>
      <c r="H16" s="26">
        <v>3</v>
      </c>
      <c r="I16" s="26">
        <v>4</v>
      </c>
      <c r="J16" s="26">
        <v>5</v>
      </c>
      <c r="K16" s="26">
        <v>5</v>
      </c>
      <c r="L16" s="26">
        <v>4</v>
      </c>
      <c r="M16" s="26">
        <v>6</v>
      </c>
      <c r="N16" s="92">
        <f t="shared" si="1"/>
        <v>45</v>
      </c>
      <c r="O16" s="26">
        <v>6</v>
      </c>
      <c r="P16" s="26">
        <v>4</v>
      </c>
      <c r="Q16" s="26">
        <v>5</v>
      </c>
      <c r="R16" s="26">
        <v>6</v>
      </c>
      <c r="S16" s="26">
        <v>8</v>
      </c>
      <c r="T16" s="26">
        <v>4</v>
      </c>
      <c r="U16" s="26">
        <v>4</v>
      </c>
      <c r="V16" s="26">
        <v>6</v>
      </c>
      <c r="W16" s="26">
        <v>6</v>
      </c>
      <c r="X16" s="93">
        <f t="shared" si="0"/>
        <v>49</v>
      </c>
      <c r="Y16" s="94">
        <f t="shared" si="2"/>
        <v>94</v>
      </c>
      <c r="Z16" s="81">
        <f t="shared" si="3"/>
        <v>77</v>
      </c>
      <c r="AA16" s="17"/>
      <c r="AB16" s="17"/>
      <c r="AC16" s="17"/>
      <c r="AD16" s="54"/>
    </row>
    <row r="17" spans="1:30" ht="21" customHeight="1">
      <c r="A17" s="76" t="str">
        <f>'2017 EoS Pairings'!H8</f>
        <v>Doug Ho</v>
      </c>
      <c r="B17" s="292">
        <f>INDEX('2017 EoS Pairings'!$U$4:$U$32,MATCH(A17,'2017 EoS Pairings'!$T$4:$T$32,0),1)</f>
        <v>15.2</v>
      </c>
      <c r="C17" s="293">
        <f>INDEX('2017 EoS Pairings'!$V$4:$V$32,MATCH(A17,'2017 EoS Pairings'!$T$4:$T$32,0),1)</f>
        <v>17</v>
      </c>
      <c r="D17" s="293">
        <f>INDEX('2017 EoS Pairings'!$W$4:$W$32,MATCH(A17,'2017 EoS Pairings'!$T$4:$T$32,0),1)</f>
        <v>14</v>
      </c>
      <c r="E17" s="26">
        <v>6</v>
      </c>
      <c r="F17" s="26">
        <v>7</v>
      </c>
      <c r="G17" s="26">
        <v>4</v>
      </c>
      <c r="H17" s="26">
        <v>6</v>
      </c>
      <c r="I17" s="26">
        <v>6</v>
      </c>
      <c r="J17" s="26">
        <v>4</v>
      </c>
      <c r="K17" s="26">
        <v>8</v>
      </c>
      <c r="L17" s="26">
        <v>3</v>
      </c>
      <c r="M17" s="26">
        <v>5</v>
      </c>
      <c r="N17" s="92">
        <f t="shared" si="1"/>
        <v>49</v>
      </c>
      <c r="O17" s="26">
        <v>4</v>
      </c>
      <c r="P17" s="26">
        <v>4</v>
      </c>
      <c r="Q17" s="26">
        <v>5</v>
      </c>
      <c r="R17" s="26">
        <v>5</v>
      </c>
      <c r="S17" s="26">
        <v>9</v>
      </c>
      <c r="T17" s="26">
        <v>4</v>
      </c>
      <c r="U17" s="26">
        <v>4</v>
      </c>
      <c r="V17" s="26">
        <v>5</v>
      </c>
      <c r="W17" s="26">
        <v>10</v>
      </c>
      <c r="X17" s="93">
        <f t="shared" si="0"/>
        <v>50</v>
      </c>
      <c r="Y17" s="94">
        <f t="shared" si="2"/>
        <v>99</v>
      </c>
      <c r="Z17" s="81">
        <f>SUM(Y17-C17)</f>
        <v>82</v>
      </c>
      <c r="AA17" s="17"/>
      <c r="AB17" s="17"/>
      <c r="AC17" s="17"/>
      <c r="AD17" s="54"/>
    </row>
    <row r="18" spans="1:30" ht="21" customHeight="1" thickBot="1">
      <c r="A18" s="64" t="str">
        <f>'2017 EoS Pairings'!K8</f>
        <v>Jorge</v>
      </c>
      <c r="B18" s="294">
        <f>INDEX('2017 EoS Pairings'!$U$4:$U$32,MATCH(A18,'2017 EoS Pairings'!$T$4:$T$32,0),1)</f>
        <v>31.5</v>
      </c>
      <c r="C18" s="295">
        <f>INDEX('2017 EoS Pairings'!$V$4:$V$32,MATCH(A18,'2017 EoS Pairings'!$T$4:$T$32,0),1)</f>
        <v>35</v>
      </c>
      <c r="D18" s="295">
        <f>INDEX('2017 EoS Pairings'!$W$4:$W$32,MATCH(A18,'2017 EoS Pairings'!$T$4:$T$32,0),1)</f>
        <v>31</v>
      </c>
      <c r="E18" s="65">
        <v>6</v>
      </c>
      <c r="F18" s="65">
        <v>10</v>
      </c>
      <c r="G18" s="65">
        <v>7</v>
      </c>
      <c r="H18" s="65">
        <v>6</v>
      </c>
      <c r="I18" s="65">
        <v>8</v>
      </c>
      <c r="J18" s="65">
        <v>10</v>
      </c>
      <c r="K18" s="65">
        <v>9</v>
      </c>
      <c r="L18" s="65">
        <v>5</v>
      </c>
      <c r="M18" s="65">
        <v>6</v>
      </c>
      <c r="N18" s="110">
        <f t="shared" si="1"/>
        <v>67</v>
      </c>
      <c r="O18" s="65">
        <v>6</v>
      </c>
      <c r="P18" s="65">
        <v>8</v>
      </c>
      <c r="Q18" s="65">
        <v>5</v>
      </c>
      <c r="R18" s="65">
        <v>7</v>
      </c>
      <c r="S18" s="65">
        <v>10</v>
      </c>
      <c r="T18" s="65">
        <v>4</v>
      </c>
      <c r="U18" s="65">
        <v>5</v>
      </c>
      <c r="V18" s="65">
        <v>4</v>
      </c>
      <c r="W18" s="65">
        <v>7</v>
      </c>
      <c r="X18" s="111">
        <f t="shared" si="0"/>
        <v>56</v>
      </c>
      <c r="Y18" s="112">
        <f t="shared" si="2"/>
        <v>123</v>
      </c>
      <c r="Z18" s="69">
        <f t="shared" si="3"/>
        <v>88</v>
      </c>
      <c r="AA18" s="17"/>
      <c r="AB18" s="17"/>
      <c r="AC18" s="17"/>
      <c r="AD18" s="54"/>
    </row>
    <row r="19" spans="1:30" ht="21" customHeight="1">
      <c r="A19" s="95" t="str">
        <f>'2017 EoS Pairings'!B9</f>
        <v>Mike W</v>
      </c>
      <c r="B19" s="292">
        <f>INDEX('2017 EoS Pairings'!$U$4:$U$32,MATCH(A19,'2017 EoS Pairings'!$T$4:$T$32,0),1)</f>
        <v>15.9</v>
      </c>
      <c r="C19" s="293">
        <f>INDEX('2017 EoS Pairings'!$V$4:$V$32,MATCH(A19,'2017 EoS Pairings'!$T$4:$T$32,0),1)</f>
        <v>18</v>
      </c>
      <c r="D19" s="293">
        <f>INDEX('2017 EoS Pairings'!$W$4:$W$32,MATCH(A19,'2017 EoS Pairings'!$T$4:$T$32,0),1)</f>
        <v>15</v>
      </c>
      <c r="E19" s="96">
        <v>5</v>
      </c>
      <c r="F19" s="96">
        <v>7</v>
      </c>
      <c r="G19" s="96">
        <v>5</v>
      </c>
      <c r="H19" s="96">
        <v>3</v>
      </c>
      <c r="I19" s="96">
        <v>4</v>
      </c>
      <c r="J19" s="96">
        <v>6</v>
      </c>
      <c r="K19" s="96">
        <v>6</v>
      </c>
      <c r="L19" s="96">
        <v>3</v>
      </c>
      <c r="M19" s="96">
        <v>6</v>
      </c>
      <c r="N19" s="97">
        <f t="shared" si="1"/>
        <v>45</v>
      </c>
      <c r="O19" s="96">
        <v>4</v>
      </c>
      <c r="P19" s="96">
        <v>4</v>
      </c>
      <c r="Q19" s="96">
        <v>5</v>
      </c>
      <c r="R19" s="96">
        <v>5</v>
      </c>
      <c r="S19" s="96">
        <v>5</v>
      </c>
      <c r="T19" s="96">
        <v>3</v>
      </c>
      <c r="U19" s="96">
        <v>4</v>
      </c>
      <c r="V19" s="96">
        <v>4</v>
      </c>
      <c r="W19" s="96">
        <v>5</v>
      </c>
      <c r="X19" s="98">
        <f t="shared" si="0"/>
        <v>39</v>
      </c>
      <c r="Y19" s="99">
        <f t="shared" si="2"/>
        <v>84</v>
      </c>
      <c r="Z19" s="100">
        <f>SUM(Y19-C19)</f>
        <v>66</v>
      </c>
      <c r="AA19" s="17"/>
      <c r="AB19" s="17"/>
      <c r="AC19" s="17"/>
      <c r="AD19" s="54"/>
    </row>
    <row r="20" spans="1:30" ht="21" customHeight="1">
      <c r="A20" s="76" t="str">
        <f>'2017 EoS Pairings'!E9</f>
        <v>Guy</v>
      </c>
      <c r="B20" s="292">
        <f>INDEX('2017 EoS Pairings'!$U$4:$U$32,MATCH(A20,'2017 EoS Pairings'!$T$4:$T$32,0),1)</f>
        <v>15.1</v>
      </c>
      <c r="C20" s="293">
        <f>INDEX('2017 EoS Pairings'!$V$4:$V$32,MATCH(A20,'2017 EoS Pairings'!$T$4:$T$32,0),1)</f>
        <v>17</v>
      </c>
      <c r="D20" s="293">
        <f>INDEX('2017 EoS Pairings'!$W$4:$W$32,MATCH(A20,'2017 EoS Pairings'!$T$4:$T$32,0),1)</f>
        <v>14</v>
      </c>
      <c r="E20" s="26">
        <v>6</v>
      </c>
      <c r="F20" s="26">
        <v>5</v>
      </c>
      <c r="G20" s="26">
        <v>5</v>
      </c>
      <c r="H20" s="26">
        <v>5</v>
      </c>
      <c r="I20" s="26">
        <v>4</v>
      </c>
      <c r="J20" s="26">
        <v>4</v>
      </c>
      <c r="K20" s="26">
        <v>5</v>
      </c>
      <c r="L20" s="26">
        <v>3</v>
      </c>
      <c r="M20" s="26">
        <v>5</v>
      </c>
      <c r="N20" s="89">
        <f t="shared" si="1"/>
        <v>42</v>
      </c>
      <c r="O20" s="26">
        <v>5</v>
      </c>
      <c r="P20" s="26">
        <v>4</v>
      </c>
      <c r="Q20" s="26">
        <v>5</v>
      </c>
      <c r="R20" s="26">
        <v>5</v>
      </c>
      <c r="S20" s="26">
        <v>5</v>
      </c>
      <c r="T20" s="26">
        <v>5</v>
      </c>
      <c r="U20" s="26">
        <v>6</v>
      </c>
      <c r="V20" s="26">
        <v>6</v>
      </c>
      <c r="W20" s="26">
        <v>7</v>
      </c>
      <c r="X20" s="90">
        <f t="shared" si="0"/>
        <v>48</v>
      </c>
      <c r="Y20" s="91">
        <f t="shared" si="2"/>
        <v>90</v>
      </c>
      <c r="Z20" s="81">
        <f>SUM(Y20-C20)</f>
        <v>73</v>
      </c>
      <c r="AA20" s="17"/>
      <c r="AB20" s="17"/>
      <c r="AC20" s="17"/>
      <c r="AD20" s="54"/>
    </row>
    <row r="21" spans="1:30" ht="21" customHeight="1">
      <c r="A21" s="76" t="str">
        <f>'2017 EoS Pairings'!H9</f>
        <v>Bob</v>
      </c>
      <c r="B21" s="292">
        <f>INDEX('2017 EoS Pairings'!$U$4:$U$32,MATCH(A21,'2017 EoS Pairings'!$T$4:$T$32,0),1)</f>
        <v>23.4</v>
      </c>
      <c r="C21" s="293">
        <f>INDEX('2017 EoS Pairings'!$V$4:$V$32,MATCH(A21,'2017 EoS Pairings'!$T$4:$T$32,0),1)</f>
        <v>26</v>
      </c>
      <c r="D21" s="293">
        <f>INDEX('2017 EoS Pairings'!$W$4:$W$32,MATCH(A21,'2017 EoS Pairings'!$T$4:$T$32,0),1)</f>
        <v>23</v>
      </c>
      <c r="E21" s="26">
        <v>6</v>
      </c>
      <c r="F21" s="26">
        <v>6</v>
      </c>
      <c r="G21" s="26">
        <v>6</v>
      </c>
      <c r="H21" s="26">
        <v>4</v>
      </c>
      <c r="I21" s="26">
        <v>6</v>
      </c>
      <c r="J21" s="26">
        <v>4</v>
      </c>
      <c r="K21" s="26">
        <v>6</v>
      </c>
      <c r="L21" s="26">
        <v>4</v>
      </c>
      <c r="M21" s="26">
        <v>6</v>
      </c>
      <c r="N21" s="89">
        <f t="shared" si="1"/>
        <v>48</v>
      </c>
      <c r="O21" s="26">
        <v>4</v>
      </c>
      <c r="P21" s="26">
        <v>10</v>
      </c>
      <c r="Q21" s="26">
        <v>5</v>
      </c>
      <c r="R21" s="26">
        <v>6</v>
      </c>
      <c r="S21" s="26">
        <v>5</v>
      </c>
      <c r="T21" s="26">
        <v>3</v>
      </c>
      <c r="U21" s="26">
        <v>5</v>
      </c>
      <c r="V21" s="26">
        <v>5</v>
      </c>
      <c r="W21" s="26">
        <v>5</v>
      </c>
      <c r="X21" s="90">
        <f t="shared" si="0"/>
        <v>48</v>
      </c>
      <c r="Y21" s="91">
        <f t="shared" si="2"/>
        <v>96</v>
      </c>
      <c r="Z21" s="81">
        <f>SUM(Y21-D21)</f>
        <v>73</v>
      </c>
      <c r="AA21" s="17"/>
      <c r="AB21" s="17"/>
      <c r="AC21" s="17"/>
      <c r="AD21" s="54"/>
    </row>
    <row r="22" spans="1:30" ht="21" customHeight="1" thickBot="1">
      <c r="A22" s="64" t="str">
        <f>'2017 EoS Pairings'!K9</f>
        <v>Alex</v>
      </c>
      <c r="B22" s="294">
        <f>INDEX('2017 EoS Pairings'!$U$4:$U$32,MATCH(A22,'2017 EoS Pairings'!$T$4:$T$32,0),1)</f>
        <v>26.4</v>
      </c>
      <c r="C22" s="295">
        <f>INDEX('2017 EoS Pairings'!$V$4:$V$32,MATCH(A22,'2017 EoS Pairings'!$T$4:$T$32,0),1)</f>
        <v>29</v>
      </c>
      <c r="D22" s="295">
        <f>INDEX('2017 EoS Pairings'!$W$4:$W$32,MATCH(A22,'2017 EoS Pairings'!$T$4:$T$32,0),1)</f>
        <v>26</v>
      </c>
      <c r="E22" s="65">
        <v>8</v>
      </c>
      <c r="F22" s="65">
        <v>8</v>
      </c>
      <c r="G22" s="65">
        <v>10</v>
      </c>
      <c r="H22" s="65">
        <v>5</v>
      </c>
      <c r="I22" s="65">
        <v>6</v>
      </c>
      <c r="J22" s="65">
        <v>5</v>
      </c>
      <c r="K22" s="65">
        <v>7</v>
      </c>
      <c r="L22" s="65">
        <v>4</v>
      </c>
      <c r="M22" s="65">
        <v>6</v>
      </c>
      <c r="N22" s="101">
        <f t="shared" si="1"/>
        <v>59</v>
      </c>
      <c r="O22" s="65">
        <v>3</v>
      </c>
      <c r="P22" s="65">
        <v>6</v>
      </c>
      <c r="Q22" s="65">
        <v>6</v>
      </c>
      <c r="R22" s="65">
        <v>7</v>
      </c>
      <c r="S22" s="65">
        <v>6</v>
      </c>
      <c r="T22" s="65">
        <v>3</v>
      </c>
      <c r="U22" s="65">
        <v>5</v>
      </c>
      <c r="V22" s="65">
        <v>6</v>
      </c>
      <c r="W22" s="65">
        <v>7</v>
      </c>
      <c r="X22" s="102">
        <f t="shared" si="0"/>
        <v>49</v>
      </c>
      <c r="Y22" s="103">
        <f t="shared" si="2"/>
        <v>108</v>
      </c>
      <c r="Z22" s="69">
        <f>SUM(Y22-C22)</f>
        <v>79</v>
      </c>
      <c r="AA22" s="17"/>
      <c r="AB22" s="17"/>
      <c r="AC22" s="17"/>
      <c r="AD22" s="54"/>
    </row>
    <row r="23" spans="1:30" ht="21" customHeight="1">
      <c r="A23" s="95" t="str">
        <f>'2017 EoS Pairings'!B10</f>
        <v>Ed</v>
      </c>
      <c r="B23" s="292">
        <f>INDEX('2017 EoS Pairings'!$U$4:$U$32,MATCH(A23,'2017 EoS Pairings'!$T$4:$T$32,0),1)</f>
        <v>17</v>
      </c>
      <c r="C23" s="293">
        <f>INDEX('2017 EoS Pairings'!$V$4:$V$32,MATCH(A23,'2017 EoS Pairings'!$T$4:$T$32,0),1)</f>
        <v>19</v>
      </c>
      <c r="D23" s="293">
        <f>INDEX('2017 EoS Pairings'!$W$4:$W$32,MATCH(A23,'2017 EoS Pairings'!$T$4:$T$32,0),1)</f>
        <v>16</v>
      </c>
      <c r="E23" s="96">
        <v>5</v>
      </c>
      <c r="F23" s="96">
        <v>5</v>
      </c>
      <c r="G23" s="96">
        <v>5</v>
      </c>
      <c r="H23" s="96">
        <v>3</v>
      </c>
      <c r="I23" s="96">
        <v>6</v>
      </c>
      <c r="J23" s="96">
        <v>4</v>
      </c>
      <c r="K23" s="96">
        <v>6</v>
      </c>
      <c r="L23" s="96">
        <v>3</v>
      </c>
      <c r="M23" s="96">
        <v>4</v>
      </c>
      <c r="N23" s="97">
        <f t="shared" ref="N23:N30" si="7">SUM(E23:M23)</f>
        <v>41</v>
      </c>
      <c r="O23" s="96">
        <v>3</v>
      </c>
      <c r="P23" s="96">
        <v>6</v>
      </c>
      <c r="Q23" s="96">
        <v>6</v>
      </c>
      <c r="R23" s="96">
        <v>6</v>
      </c>
      <c r="S23" s="96">
        <v>6</v>
      </c>
      <c r="T23" s="96">
        <v>4</v>
      </c>
      <c r="U23" s="96">
        <v>3</v>
      </c>
      <c r="V23" s="96">
        <v>4</v>
      </c>
      <c r="W23" s="96">
        <v>5</v>
      </c>
      <c r="X23" s="98">
        <f t="shared" ref="X23:X30" si="8">SUM(O23:W23)</f>
        <v>43</v>
      </c>
      <c r="Y23" s="99">
        <f t="shared" ref="Y23:Y30" si="9">SUM(N23,X23)</f>
        <v>84</v>
      </c>
      <c r="Z23" s="100">
        <f>SUM(Y23-D23)</f>
        <v>68</v>
      </c>
      <c r="AD23" s="54"/>
    </row>
    <row r="24" spans="1:30" ht="21" customHeight="1">
      <c r="A24" s="76" t="str">
        <f>'2017 EoS Pairings'!E10</f>
        <v>Mike F</v>
      </c>
      <c r="B24" s="292">
        <f>INDEX('2017 EoS Pairings'!$U$4:$U$32,MATCH(A24,'2017 EoS Pairings'!$T$4:$T$32,0),1)</f>
        <v>13.4</v>
      </c>
      <c r="C24" s="293">
        <f>INDEX('2017 EoS Pairings'!$V$4:$V$32,MATCH(A24,'2017 EoS Pairings'!$T$4:$T$32,0),1)</f>
        <v>15</v>
      </c>
      <c r="D24" s="293">
        <f>INDEX('2017 EoS Pairings'!$W$4:$W$32,MATCH(A24,'2017 EoS Pairings'!$T$4:$T$32,0),1)</f>
        <v>12</v>
      </c>
      <c r="E24" s="26">
        <v>4</v>
      </c>
      <c r="F24" s="26">
        <v>6</v>
      </c>
      <c r="G24" s="26">
        <v>4</v>
      </c>
      <c r="H24" s="26">
        <v>2</v>
      </c>
      <c r="I24" s="26">
        <v>4</v>
      </c>
      <c r="J24" s="26">
        <v>6</v>
      </c>
      <c r="K24" s="26">
        <v>5</v>
      </c>
      <c r="L24" s="26">
        <v>2</v>
      </c>
      <c r="M24" s="26">
        <v>5</v>
      </c>
      <c r="N24" s="89">
        <f t="shared" si="7"/>
        <v>38</v>
      </c>
      <c r="O24" s="26">
        <v>4</v>
      </c>
      <c r="P24" s="26">
        <v>4</v>
      </c>
      <c r="Q24" s="26">
        <v>6</v>
      </c>
      <c r="R24" s="26">
        <v>5</v>
      </c>
      <c r="S24" s="26">
        <v>5</v>
      </c>
      <c r="T24" s="26">
        <v>2</v>
      </c>
      <c r="U24" s="26">
        <v>5</v>
      </c>
      <c r="V24" s="26">
        <v>6</v>
      </c>
      <c r="W24" s="26">
        <v>8</v>
      </c>
      <c r="X24" s="90">
        <f t="shared" si="8"/>
        <v>45</v>
      </c>
      <c r="Y24" s="91">
        <f t="shared" si="9"/>
        <v>83</v>
      </c>
      <c r="Z24" s="81">
        <f t="shared" ref="Z24:Z30" si="10">SUM(Y24-C24)</f>
        <v>68</v>
      </c>
      <c r="AD24" s="54"/>
    </row>
    <row r="25" spans="1:30" ht="21" customHeight="1">
      <c r="A25" s="76" t="str">
        <f>'2017 EoS Pairings'!H10</f>
        <v>Roger</v>
      </c>
      <c r="B25" s="292">
        <f>INDEX('2017 EoS Pairings'!$U$4:$U$32,MATCH(A25,'2017 EoS Pairings'!$T$4:$T$32,0),1)</f>
        <v>14.3</v>
      </c>
      <c r="C25" s="293">
        <f>INDEX('2017 EoS Pairings'!$V$4:$V$32,MATCH(A25,'2017 EoS Pairings'!$T$4:$T$32,0),1)</f>
        <v>16</v>
      </c>
      <c r="D25" s="293">
        <f>INDEX('2017 EoS Pairings'!$W$4:$W$32,MATCH(A25,'2017 EoS Pairings'!$T$4:$T$32,0),1)</f>
        <v>13</v>
      </c>
      <c r="E25" s="26">
        <v>6</v>
      </c>
      <c r="F25" s="26">
        <v>6</v>
      </c>
      <c r="G25" s="26">
        <v>5</v>
      </c>
      <c r="H25" s="26">
        <v>3</v>
      </c>
      <c r="I25" s="26">
        <v>4</v>
      </c>
      <c r="J25" s="26">
        <v>5</v>
      </c>
      <c r="K25" s="26">
        <v>5</v>
      </c>
      <c r="L25" s="26">
        <v>4</v>
      </c>
      <c r="M25" s="26">
        <v>6</v>
      </c>
      <c r="N25" s="89">
        <f t="shared" si="7"/>
        <v>44</v>
      </c>
      <c r="O25" s="26">
        <v>4</v>
      </c>
      <c r="P25" s="26">
        <v>6</v>
      </c>
      <c r="Q25" s="26">
        <v>5</v>
      </c>
      <c r="R25" s="26">
        <v>5</v>
      </c>
      <c r="S25" s="26">
        <v>6</v>
      </c>
      <c r="T25" s="26">
        <v>4</v>
      </c>
      <c r="U25" s="26">
        <v>5</v>
      </c>
      <c r="V25" s="26">
        <v>5</v>
      </c>
      <c r="W25" s="26">
        <v>8</v>
      </c>
      <c r="X25" s="90">
        <f t="shared" si="8"/>
        <v>48</v>
      </c>
      <c r="Y25" s="91">
        <f t="shared" si="9"/>
        <v>92</v>
      </c>
      <c r="Z25" s="81">
        <f t="shared" si="10"/>
        <v>76</v>
      </c>
      <c r="AD25" s="54"/>
    </row>
    <row r="26" spans="1:30" ht="21" customHeight="1" thickBot="1">
      <c r="A26" s="64" t="str">
        <f>'2017 EoS Pairings'!K10</f>
        <v>Ron</v>
      </c>
      <c r="B26" s="294">
        <f>INDEX('2017 EoS Pairings'!$U$4:$U$32,MATCH(A26,'2017 EoS Pairings'!$T$4:$T$32,0),1)</f>
        <v>26</v>
      </c>
      <c r="C26" s="295">
        <f>INDEX('2017 EoS Pairings'!$V$4:$V$32,MATCH(A26,'2017 EoS Pairings'!$T$4:$T$32,0),1)</f>
        <v>29</v>
      </c>
      <c r="D26" s="295">
        <f>INDEX('2017 EoS Pairings'!$W$4:$W$32,MATCH(A26,'2017 EoS Pairings'!$T$4:$T$32,0),1)</f>
        <v>26</v>
      </c>
      <c r="E26" s="65">
        <v>10</v>
      </c>
      <c r="F26" s="65">
        <v>7</v>
      </c>
      <c r="G26" s="65">
        <v>4</v>
      </c>
      <c r="H26" s="65">
        <v>4</v>
      </c>
      <c r="I26" s="65">
        <v>6</v>
      </c>
      <c r="J26" s="65">
        <v>5</v>
      </c>
      <c r="K26" s="65">
        <v>6</v>
      </c>
      <c r="L26" s="65">
        <v>4</v>
      </c>
      <c r="M26" s="65">
        <v>5</v>
      </c>
      <c r="N26" s="101">
        <f t="shared" si="7"/>
        <v>51</v>
      </c>
      <c r="O26" s="65">
        <v>4</v>
      </c>
      <c r="P26" s="65">
        <v>4</v>
      </c>
      <c r="Q26" s="65">
        <v>5</v>
      </c>
      <c r="R26" s="65">
        <v>4</v>
      </c>
      <c r="S26" s="65">
        <v>8</v>
      </c>
      <c r="T26" s="65">
        <v>4</v>
      </c>
      <c r="U26" s="65">
        <v>4</v>
      </c>
      <c r="V26" s="65">
        <v>5</v>
      </c>
      <c r="W26" s="65">
        <v>5</v>
      </c>
      <c r="X26" s="102">
        <f t="shared" si="8"/>
        <v>43</v>
      </c>
      <c r="Y26" s="103">
        <f t="shared" si="9"/>
        <v>94</v>
      </c>
      <c r="Z26" s="69">
        <f>SUM(Y26-D26)</f>
        <v>68</v>
      </c>
      <c r="AD26" s="54"/>
    </row>
    <row r="27" spans="1:30" s="313" customFormat="1" ht="21" customHeight="1">
      <c r="A27" s="95" t="str">
        <f>'2017 EoS Pairings'!B11</f>
        <v>Larry</v>
      </c>
      <c r="B27" s="292">
        <f>INDEX('2017 EoS Pairings'!$U$4:$U$32,MATCH(A27,'2017 EoS Pairings'!$T$4:$T$32,0),1)</f>
        <v>13.8</v>
      </c>
      <c r="C27" s="293">
        <f>INDEX('2017 EoS Pairings'!$V$4:$V$32,MATCH(A27,'2017 EoS Pairings'!$T$4:$T$32,0),1)</f>
        <v>15</v>
      </c>
      <c r="D27" s="293">
        <f>INDEX('2017 EoS Pairings'!$W$4:$W$32,MATCH(A27,'2017 EoS Pairings'!$T$4:$T$32,0),1)</f>
        <v>13</v>
      </c>
      <c r="E27" s="96">
        <v>6</v>
      </c>
      <c r="F27" s="96">
        <v>6</v>
      </c>
      <c r="G27" s="96">
        <v>5</v>
      </c>
      <c r="H27" s="96">
        <v>3</v>
      </c>
      <c r="I27" s="96">
        <v>6</v>
      </c>
      <c r="J27" s="96">
        <v>5</v>
      </c>
      <c r="K27" s="96">
        <v>7</v>
      </c>
      <c r="L27" s="96">
        <v>5</v>
      </c>
      <c r="M27" s="96">
        <v>8</v>
      </c>
      <c r="N27" s="107">
        <f t="shared" si="7"/>
        <v>51</v>
      </c>
      <c r="O27" s="96">
        <v>4</v>
      </c>
      <c r="P27" s="96">
        <v>4</v>
      </c>
      <c r="Q27" s="96">
        <v>5</v>
      </c>
      <c r="R27" s="96">
        <v>6</v>
      </c>
      <c r="S27" s="96">
        <v>5</v>
      </c>
      <c r="T27" s="96">
        <v>4</v>
      </c>
      <c r="U27" s="96">
        <v>4</v>
      </c>
      <c r="V27" s="96">
        <v>3</v>
      </c>
      <c r="W27" s="96">
        <v>7</v>
      </c>
      <c r="X27" s="108">
        <f t="shared" si="8"/>
        <v>42</v>
      </c>
      <c r="Y27" s="99">
        <f t="shared" si="9"/>
        <v>93</v>
      </c>
      <c r="Z27" s="100">
        <f t="shared" si="10"/>
        <v>78</v>
      </c>
      <c r="AD27" s="54"/>
    </row>
    <row r="28" spans="1:30" s="313" customFormat="1" ht="21" customHeight="1">
      <c r="A28" s="76" t="str">
        <f>'2017 EoS Pairings'!E11</f>
        <v>Doug Sm</v>
      </c>
      <c r="B28" s="77">
        <f>INDEX('2017 EoS Pairings'!$U$4:$U$32,MATCH(A28,'2017 EoS Pairings'!$T$4:$T$32,0),1)</f>
        <v>20.399999999999999</v>
      </c>
      <c r="C28" s="78">
        <f>INDEX('2017 EoS Pairings'!$V$4:$V$32,MATCH(A28,'2017 EoS Pairings'!$T$4:$T$32,0),1)</f>
        <v>23</v>
      </c>
      <c r="D28" s="78">
        <f>INDEX('2017 EoS Pairings'!$W$4:$W$32,MATCH(A28,'2017 EoS Pairings'!$T$4:$T$32,0),1)</f>
        <v>20</v>
      </c>
      <c r="E28" s="26">
        <v>8</v>
      </c>
      <c r="F28" s="26">
        <v>9</v>
      </c>
      <c r="G28" s="26">
        <v>5</v>
      </c>
      <c r="H28" s="26">
        <v>4</v>
      </c>
      <c r="I28" s="26">
        <v>4</v>
      </c>
      <c r="J28" s="26">
        <v>5</v>
      </c>
      <c r="K28" s="26">
        <v>7</v>
      </c>
      <c r="L28" s="26">
        <v>5</v>
      </c>
      <c r="M28" s="26">
        <v>7</v>
      </c>
      <c r="N28" s="92">
        <f t="shared" si="7"/>
        <v>54</v>
      </c>
      <c r="O28" s="26">
        <v>5</v>
      </c>
      <c r="P28" s="26">
        <v>7</v>
      </c>
      <c r="Q28" s="26">
        <v>4</v>
      </c>
      <c r="R28" s="26">
        <v>5</v>
      </c>
      <c r="S28" s="26">
        <v>10</v>
      </c>
      <c r="T28" s="26">
        <v>5</v>
      </c>
      <c r="U28" s="26">
        <v>3</v>
      </c>
      <c r="V28" s="26">
        <v>5</v>
      </c>
      <c r="W28" s="26">
        <v>7</v>
      </c>
      <c r="X28" s="93">
        <f t="shared" si="8"/>
        <v>51</v>
      </c>
      <c r="Y28" s="91">
        <f t="shared" si="9"/>
        <v>105</v>
      </c>
      <c r="Z28" s="81">
        <f t="shared" si="10"/>
        <v>82</v>
      </c>
      <c r="AD28" s="54"/>
    </row>
    <row r="29" spans="1:30" s="313" customFormat="1" ht="21" customHeight="1">
      <c r="A29" s="76" t="str">
        <f>'2017 EoS Pairings'!H11</f>
        <v>Bill</v>
      </c>
      <c r="B29" s="77">
        <f>INDEX('2017 EoS Pairings'!$U$4:$U$32,MATCH(A29,'2017 EoS Pairings'!$T$4:$T$32,0),1)</f>
        <v>17.2</v>
      </c>
      <c r="C29" s="78">
        <f>INDEX('2017 EoS Pairings'!$V$4:$V$32,MATCH(A29,'2017 EoS Pairings'!$T$4:$T$32,0),1)</f>
        <v>19</v>
      </c>
      <c r="D29" s="78">
        <f>INDEX('2017 EoS Pairings'!$W$4:$W$32,MATCH(A29,'2017 EoS Pairings'!$T$4:$T$32,0),1)</f>
        <v>16</v>
      </c>
      <c r="E29" s="26">
        <v>4</v>
      </c>
      <c r="F29" s="26">
        <v>7</v>
      </c>
      <c r="G29" s="26">
        <v>5</v>
      </c>
      <c r="H29" s="26">
        <v>3</v>
      </c>
      <c r="I29" s="26">
        <v>6</v>
      </c>
      <c r="J29" s="26">
        <v>4</v>
      </c>
      <c r="K29" s="26">
        <v>5</v>
      </c>
      <c r="L29" s="26">
        <v>3</v>
      </c>
      <c r="M29" s="26">
        <v>6</v>
      </c>
      <c r="N29" s="92">
        <f t="shared" si="7"/>
        <v>43</v>
      </c>
      <c r="O29" s="26">
        <v>5</v>
      </c>
      <c r="P29" s="26">
        <v>7</v>
      </c>
      <c r="Q29" s="26">
        <v>6</v>
      </c>
      <c r="R29" s="26">
        <v>5</v>
      </c>
      <c r="S29" s="26">
        <v>7</v>
      </c>
      <c r="T29" s="26">
        <v>4</v>
      </c>
      <c r="U29" s="26">
        <v>5</v>
      </c>
      <c r="V29" s="26">
        <v>4</v>
      </c>
      <c r="W29" s="26">
        <v>6</v>
      </c>
      <c r="X29" s="93">
        <f t="shared" si="8"/>
        <v>49</v>
      </c>
      <c r="Y29" s="91">
        <f t="shared" si="9"/>
        <v>92</v>
      </c>
      <c r="Z29" s="81">
        <f>SUM(Y29-D29)</f>
        <v>76</v>
      </c>
      <c r="AD29" s="54"/>
    </row>
    <row r="30" spans="1:30" s="313" customFormat="1" ht="21" customHeight="1" thickBot="1">
      <c r="A30" s="336" t="str">
        <f>'2017 EoS Pairings'!K11</f>
        <v>Joe</v>
      </c>
      <c r="B30" s="294">
        <f>INDEX('2017 EoS Pairings'!$U$4:$U$32,MATCH(A30,'2017 EoS Pairings'!$T$4:$T$32,0),1)</f>
        <v>12.1</v>
      </c>
      <c r="C30" s="295">
        <f>INDEX('2017 EoS Pairings'!$V$4:$V$32,MATCH(A30,'2017 EoS Pairings'!$T$4:$T$32,0),1)</f>
        <v>13</v>
      </c>
      <c r="D30" s="295">
        <f>INDEX('2017 EoS Pairings'!$W$4:$W$32,MATCH(A30,'2017 EoS Pairings'!$T$4:$T$32,0),1)</f>
        <v>11</v>
      </c>
      <c r="E30" s="337">
        <v>4</v>
      </c>
      <c r="F30" s="337">
        <v>6</v>
      </c>
      <c r="G30" s="337">
        <v>6</v>
      </c>
      <c r="H30" s="337">
        <v>3</v>
      </c>
      <c r="I30" s="337">
        <v>4</v>
      </c>
      <c r="J30" s="337">
        <v>5</v>
      </c>
      <c r="K30" s="337">
        <v>7</v>
      </c>
      <c r="L30" s="337">
        <v>4</v>
      </c>
      <c r="M30" s="337">
        <v>5</v>
      </c>
      <c r="N30" s="338">
        <f t="shared" si="7"/>
        <v>44</v>
      </c>
      <c r="O30" s="337">
        <v>5</v>
      </c>
      <c r="P30" s="337">
        <v>6</v>
      </c>
      <c r="Q30" s="337">
        <v>4</v>
      </c>
      <c r="R30" s="337">
        <v>7</v>
      </c>
      <c r="S30" s="337">
        <v>5</v>
      </c>
      <c r="T30" s="337">
        <v>4</v>
      </c>
      <c r="U30" s="337">
        <v>5</v>
      </c>
      <c r="V30" s="337">
        <v>6</v>
      </c>
      <c r="W30" s="337">
        <v>6</v>
      </c>
      <c r="X30" s="339">
        <f t="shared" si="8"/>
        <v>48</v>
      </c>
      <c r="Y30" s="340">
        <f t="shared" si="9"/>
        <v>92</v>
      </c>
      <c r="Z30" s="341">
        <f t="shared" si="10"/>
        <v>79</v>
      </c>
      <c r="AD30" s="54"/>
    </row>
    <row r="31" spans="1:30" s="313" customFormat="1" ht="21" customHeight="1">
      <c r="A31" s="75"/>
      <c r="B31" s="330"/>
      <c r="C31" s="331"/>
      <c r="D31" s="331"/>
      <c r="E31" s="249"/>
      <c r="F31" s="249"/>
      <c r="G31" s="249"/>
      <c r="H31" s="249"/>
      <c r="I31" s="249"/>
      <c r="J31" s="249"/>
      <c r="K31" s="249"/>
      <c r="L31" s="249"/>
      <c r="M31" s="249"/>
      <c r="N31" s="332"/>
      <c r="O31" s="249"/>
      <c r="P31" s="249"/>
      <c r="Q31" s="249"/>
      <c r="R31" s="249"/>
      <c r="S31" s="249"/>
      <c r="T31" s="249"/>
      <c r="U31" s="249"/>
      <c r="V31" s="249"/>
      <c r="W31" s="249"/>
      <c r="X31" s="333"/>
      <c r="Y31" s="334"/>
      <c r="Z31" s="335"/>
      <c r="AD31" s="54"/>
    </row>
    <row r="32" spans="1:30" ht="15.75" customHeight="1">
      <c r="A32" s="75"/>
      <c r="B32" s="75"/>
      <c r="C32" s="75"/>
      <c r="D32" s="75"/>
      <c r="E32" s="249"/>
      <c r="F32" s="249"/>
      <c r="G32" s="249"/>
      <c r="H32" s="249"/>
      <c r="I32" s="249"/>
      <c r="J32" s="249"/>
      <c r="K32" s="249"/>
      <c r="L32" s="249"/>
      <c r="M32" s="249"/>
      <c r="N32" s="75"/>
      <c r="O32" s="249"/>
      <c r="P32" s="249"/>
      <c r="Q32" s="249"/>
      <c r="R32" s="249"/>
      <c r="S32" s="249"/>
      <c r="T32" s="249"/>
      <c r="U32" s="249"/>
      <c r="V32" s="249"/>
      <c r="W32" s="249"/>
      <c r="X32" s="422" t="s">
        <v>53</v>
      </c>
      <c r="Y32" s="423"/>
      <c r="Z32" s="140">
        <f>MIN(Z3:Z30)</f>
        <v>66</v>
      </c>
    </row>
    <row r="33" spans="1:26" ht="15.75" customHeight="1">
      <c r="A33" s="427" t="s">
        <v>49</v>
      </c>
      <c r="B33" s="428"/>
      <c r="C33" s="429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424" t="s">
        <v>55</v>
      </c>
      <c r="X33" s="424"/>
      <c r="Y33" s="424"/>
      <c r="Z33" s="125">
        <f>COUNTIF(Z3:Z26,Z32)</f>
        <v>1</v>
      </c>
    </row>
    <row r="34" spans="1:26" ht="15.75" customHeight="1">
      <c r="A34" s="430" t="s">
        <v>51</v>
      </c>
      <c r="B34" s="431"/>
      <c r="C34" s="432"/>
    </row>
    <row r="35" spans="1:26" ht="15.75" customHeight="1">
      <c r="A35" s="419" t="s">
        <v>52</v>
      </c>
      <c r="B35" s="420"/>
      <c r="C35" s="421"/>
    </row>
    <row r="36" spans="1:26" s="257" customFormat="1" ht="15.75" customHeight="1">
      <c r="A36" s="258" t="s">
        <v>53</v>
      </c>
      <c r="B36" s="259"/>
      <c r="C36" s="260"/>
    </row>
    <row r="37" spans="1:26" s="257" customFormat="1" ht="15.75" customHeight="1"/>
  </sheetData>
  <mergeCells count="6">
    <mergeCell ref="A35:C35"/>
    <mergeCell ref="X32:Y32"/>
    <mergeCell ref="W33:Y33"/>
    <mergeCell ref="A1:D1"/>
    <mergeCell ref="A33:C33"/>
    <mergeCell ref="A34:C34"/>
  </mergeCells>
  <conditionalFormatting sqref="E3 E15:E22 E5:E13">
    <cfRule type="cellIs" dxfId="397" priority="181" operator="lessThan">
      <formula>$E$2</formula>
    </cfRule>
  </conditionalFormatting>
  <conditionalFormatting sqref="F3 F15:F22 F5:F13">
    <cfRule type="cellIs" dxfId="396" priority="180" operator="lessThan">
      <formula>$F$2</formula>
    </cfRule>
  </conditionalFormatting>
  <conditionalFormatting sqref="G3 G15:G22 G5:G13">
    <cfRule type="cellIs" dxfId="395" priority="179" operator="lessThan">
      <formula>$G$2</formula>
    </cfRule>
  </conditionalFormatting>
  <conditionalFormatting sqref="H3 H15:H22 H5:H13">
    <cfRule type="cellIs" dxfId="394" priority="178" operator="lessThan">
      <formula>$H$2</formula>
    </cfRule>
  </conditionalFormatting>
  <conditionalFormatting sqref="I3 I15:I22 I5:I13">
    <cfRule type="cellIs" dxfId="393" priority="177" operator="lessThan">
      <formula>$I$2</formula>
    </cfRule>
  </conditionalFormatting>
  <conditionalFormatting sqref="J3 J15:J22 J5:J13">
    <cfRule type="cellIs" dxfId="392" priority="176" operator="lessThan">
      <formula>$J$2</formula>
    </cfRule>
  </conditionalFormatting>
  <conditionalFormatting sqref="K3 K15:K22 K5:K13">
    <cfRule type="cellIs" dxfId="391" priority="175" operator="lessThan">
      <formula>$K$2</formula>
    </cfRule>
  </conditionalFormatting>
  <conditionalFormatting sqref="L3 L15:L22 L5:L13">
    <cfRule type="cellIs" dxfId="390" priority="174" operator="lessThan">
      <formula>$L$2</formula>
    </cfRule>
  </conditionalFormatting>
  <conditionalFormatting sqref="M3 M15:M22 M5:M13">
    <cfRule type="cellIs" dxfId="389" priority="173" operator="lessThan">
      <formula>$M$2</formula>
    </cfRule>
  </conditionalFormatting>
  <conditionalFormatting sqref="O3 O15:O22 O5:O13">
    <cfRule type="cellIs" dxfId="388" priority="172" operator="lessThan">
      <formula>$O$2</formula>
    </cfRule>
  </conditionalFormatting>
  <conditionalFormatting sqref="P3 P15:P22 P5:P13">
    <cfRule type="cellIs" dxfId="387" priority="171" operator="lessThan">
      <formula>$P$2</formula>
    </cfRule>
  </conditionalFormatting>
  <conditionalFormatting sqref="Q3 Q15:Q22 Q5:Q13">
    <cfRule type="cellIs" dxfId="386" priority="170" operator="lessThan">
      <formula>$Q$2</formula>
    </cfRule>
  </conditionalFormatting>
  <conditionalFormatting sqref="R3 R15:R22 R5:R13">
    <cfRule type="cellIs" dxfId="385" priority="169" operator="lessThan">
      <formula>$R$2</formula>
    </cfRule>
  </conditionalFormatting>
  <conditionalFormatting sqref="S3 S15:S22 S5:S13">
    <cfRule type="cellIs" dxfId="384" priority="168" operator="lessThan">
      <formula>$S$2</formula>
    </cfRule>
  </conditionalFormatting>
  <conditionalFormatting sqref="T3 T15:T22 T5:T13">
    <cfRule type="cellIs" dxfId="383" priority="167" operator="lessThan">
      <formula>$T$2</formula>
    </cfRule>
  </conditionalFormatting>
  <conditionalFormatting sqref="U3 U15:U22 U5:U13">
    <cfRule type="cellIs" dxfId="382" priority="166" operator="lessThan">
      <formula>$U$2</formula>
    </cfRule>
  </conditionalFormatting>
  <conditionalFormatting sqref="V3 V15:V22 V5:V13">
    <cfRule type="cellIs" dxfId="381" priority="165" operator="lessThan">
      <formula>$V$2</formula>
    </cfRule>
  </conditionalFormatting>
  <conditionalFormatting sqref="W3 W15:W22 W5:W13">
    <cfRule type="cellIs" dxfId="380" priority="164" operator="lessThan">
      <formula>$W$2</formula>
    </cfRule>
  </conditionalFormatting>
  <conditionalFormatting sqref="Z3:Z31">
    <cfRule type="expression" dxfId="379" priority="163">
      <formula>Z3=$Z$2</formula>
    </cfRule>
  </conditionalFormatting>
  <conditionalFormatting sqref="Y3:Y31">
    <cfRule type="expression" dxfId="378" priority="162">
      <formula>Y3=$Y$2</formula>
    </cfRule>
  </conditionalFormatting>
  <conditionalFormatting sqref="E4">
    <cfRule type="cellIs" dxfId="377" priority="135" operator="lessThan">
      <formula>$E$2</formula>
    </cfRule>
  </conditionalFormatting>
  <conditionalFormatting sqref="F4">
    <cfRule type="cellIs" dxfId="376" priority="134" operator="lessThan">
      <formula>$F$2</formula>
    </cfRule>
  </conditionalFormatting>
  <conditionalFormatting sqref="G4">
    <cfRule type="cellIs" dxfId="375" priority="133" operator="lessThan">
      <formula>$G$2</formula>
    </cfRule>
  </conditionalFormatting>
  <conditionalFormatting sqref="H4">
    <cfRule type="cellIs" dxfId="374" priority="132" operator="lessThan">
      <formula>$H$2</formula>
    </cfRule>
  </conditionalFormatting>
  <conditionalFormatting sqref="I4">
    <cfRule type="cellIs" dxfId="373" priority="131" operator="lessThan">
      <formula>$I$2</formula>
    </cfRule>
  </conditionalFormatting>
  <conditionalFormatting sqref="J4">
    <cfRule type="cellIs" dxfId="372" priority="130" operator="lessThan">
      <formula>$J$2</formula>
    </cfRule>
  </conditionalFormatting>
  <conditionalFormatting sqref="K4">
    <cfRule type="cellIs" dxfId="371" priority="129" operator="lessThan">
      <formula>$K$2</formula>
    </cfRule>
  </conditionalFormatting>
  <conditionalFormatting sqref="L4">
    <cfRule type="cellIs" dxfId="370" priority="128" operator="lessThan">
      <formula>$L$2</formula>
    </cfRule>
  </conditionalFormatting>
  <conditionalFormatting sqref="M4">
    <cfRule type="cellIs" dxfId="369" priority="127" operator="lessThan">
      <formula>$M$2</formula>
    </cfRule>
  </conditionalFormatting>
  <conditionalFormatting sqref="O4">
    <cfRule type="cellIs" dxfId="368" priority="126" operator="lessThan">
      <formula>$O$2</formula>
    </cfRule>
  </conditionalFormatting>
  <conditionalFormatting sqref="P4">
    <cfRule type="cellIs" dxfId="367" priority="125" operator="lessThan">
      <formula>$P$2</formula>
    </cfRule>
  </conditionalFormatting>
  <conditionalFormatting sqref="Q4">
    <cfRule type="cellIs" dxfId="366" priority="124" operator="lessThan">
      <formula>$Q$2</formula>
    </cfRule>
  </conditionalFormatting>
  <conditionalFormatting sqref="R4">
    <cfRule type="cellIs" dxfId="365" priority="123" operator="lessThan">
      <formula>$R$2</formula>
    </cfRule>
  </conditionalFormatting>
  <conditionalFormatting sqref="S4">
    <cfRule type="cellIs" dxfId="364" priority="122" operator="lessThan">
      <formula>$S$2</formula>
    </cfRule>
  </conditionalFormatting>
  <conditionalFormatting sqref="T4">
    <cfRule type="cellIs" dxfId="363" priority="121" operator="lessThan">
      <formula>$T$2</formula>
    </cfRule>
  </conditionalFormatting>
  <conditionalFormatting sqref="U4">
    <cfRule type="cellIs" dxfId="362" priority="120" operator="lessThan">
      <formula>$U$2</formula>
    </cfRule>
  </conditionalFormatting>
  <conditionalFormatting sqref="V4">
    <cfRule type="cellIs" dxfId="361" priority="119" operator="lessThan">
      <formula>$V$2</formula>
    </cfRule>
  </conditionalFormatting>
  <conditionalFormatting sqref="W4">
    <cfRule type="cellIs" dxfId="360" priority="118" operator="lessThan">
      <formula>$W$2</formula>
    </cfRule>
  </conditionalFormatting>
  <conditionalFormatting sqref="E23:E26 E31">
    <cfRule type="cellIs" dxfId="359" priority="108" operator="lessThan">
      <formula>$E$2</formula>
    </cfRule>
  </conditionalFormatting>
  <conditionalFormatting sqref="F23:F26 F31">
    <cfRule type="cellIs" dxfId="358" priority="107" operator="lessThan">
      <formula>$F$2</formula>
    </cfRule>
  </conditionalFormatting>
  <conditionalFormatting sqref="G23:G26 G31">
    <cfRule type="cellIs" dxfId="357" priority="106" operator="lessThan">
      <formula>$G$2</formula>
    </cfRule>
  </conditionalFormatting>
  <conditionalFormatting sqref="H23:H26 H31">
    <cfRule type="cellIs" dxfId="356" priority="105" operator="lessThan">
      <formula>$H$2</formula>
    </cfRule>
  </conditionalFormatting>
  <conditionalFormatting sqref="I23:I26 I31">
    <cfRule type="cellIs" dxfId="355" priority="104" operator="lessThan">
      <formula>$I$2</formula>
    </cfRule>
  </conditionalFormatting>
  <conditionalFormatting sqref="J23:J26 J31">
    <cfRule type="cellIs" dxfId="354" priority="103" operator="lessThan">
      <formula>$J$2</formula>
    </cfRule>
  </conditionalFormatting>
  <conditionalFormatting sqref="K23:K26 K31">
    <cfRule type="cellIs" dxfId="353" priority="102" operator="lessThan">
      <formula>$K$2</formula>
    </cfRule>
  </conditionalFormatting>
  <conditionalFormatting sqref="L23:L26 L31">
    <cfRule type="cellIs" dxfId="352" priority="101" operator="lessThan">
      <formula>$L$2</formula>
    </cfRule>
  </conditionalFormatting>
  <conditionalFormatting sqref="M23:M26 M31">
    <cfRule type="cellIs" dxfId="351" priority="100" operator="lessThan">
      <formula>$M$2</formula>
    </cfRule>
  </conditionalFormatting>
  <conditionalFormatting sqref="O23:O26 O31">
    <cfRule type="cellIs" dxfId="350" priority="99" operator="lessThan">
      <formula>$O$2</formula>
    </cfRule>
  </conditionalFormatting>
  <conditionalFormatting sqref="P23:P26 P31">
    <cfRule type="cellIs" dxfId="349" priority="98" operator="lessThan">
      <formula>$P$2</formula>
    </cfRule>
  </conditionalFormatting>
  <conditionalFormatting sqref="Q23:Q26 Q31">
    <cfRule type="cellIs" dxfId="348" priority="97" operator="lessThan">
      <formula>$Q$2</formula>
    </cfRule>
  </conditionalFormatting>
  <conditionalFormatting sqref="R23:R26 R31">
    <cfRule type="cellIs" dxfId="347" priority="96" operator="lessThan">
      <formula>$R$2</formula>
    </cfRule>
  </conditionalFormatting>
  <conditionalFormatting sqref="S23:S26 S31">
    <cfRule type="cellIs" dxfId="346" priority="95" operator="lessThan">
      <formula>$S$2</formula>
    </cfRule>
  </conditionalFormatting>
  <conditionalFormatting sqref="T23:T26 T31">
    <cfRule type="cellIs" dxfId="345" priority="94" operator="lessThan">
      <formula>$T$2</formula>
    </cfRule>
  </conditionalFormatting>
  <conditionalFormatting sqref="U23:U26 U31">
    <cfRule type="cellIs" dxfId="344" priority="93" operator="lessThan">
      <formula>$U$2</formula>
    </cfRule>
  </conditionalFormatting>
  <conditionalFormatting sqref="V23:V26 V31">
    <cfRule type="cellIs" dxfId="343" priority="92" operator="lessThan">
      <formula>$V$2</formula>
    </cfRule>
  </conditionalFormatting>
  <conditionalFormatting sqref="W23:W26 W31">
    <cfRule type="cellIs" dxfId="342" priority="91" operator="lessThan">
      <formula>$W$2</formula>
    </cfRule>
  </conditionalFormatting>
  <conditionalFormatting sqref="Z23:Z31">
    <cfRule type="expression" dxfId="341" priority="90">
      <formula>Z23=$Z$2</formula>
    </cfRule>
  </conditionalFormatting>
  <conditionalFormatting sqref="Y23:Y31">
    <cfRule type="expression" dxfId="340" priority="89">
      <formula>Y23=$Y$2</formula>
    </cfRule>
  </conditionalFormatting>
  <conditionalFormatting sqref="A1:A1048576">
    <cfRule type="cellIs" dxfId="339" priority="1" operator="equal">
      <formula>"Herb"</formula>
    </cfRule>
    <cfRule type="cellIs" dxfId="338" priority="2" operator="equal">
      <formula>"Steve"</formula>
    </cfRule>
    <cfRule type="cellIs" dxfId="337" priority="3" operator="equal">
      <formula>"Ron"</formula>
    </cfRule>
    <cfRule type="cellIs" dxfId="336" priority="4" operator="equal">
      <formula>"Bob"</formula>
    </cfRule>
    <cfRule type="cellIs" dxfId="335" priority="5" operator="equal">
      <formula>"Bill"</formula>
    </cfRule>
    <cfRule type="cellIs" dxfId="334" priority="79" operator="equal">
      <formula>"Ed"</formula>
    </cfRule>
  </conditionalFormatting>
  <conditionalFormatting sqref="E27:E30">
    <cfRule type="cellIs" dxfId="333" priority="41" operator="lessThan">
      <formula>$E$2</formula>
    </cfRule>
  </conditionalFormatting>
  <conditionalFormatting sqref="F27:F30">
    <cfRule type="cellIs" dxfId="332" priority="40" operator="lessThan">
      <formula>$F$2</formula>
    </cfRule>
  </conditionalFormatting>
  <conditionalFormatting sqref="G27:G30">
    <cfRule type="cellIs" dxfId="331" priority="39" operator="lessThan">
      <formula>$G$2</formula>
    </cfRule>
  </conditionalFormatting>
  <conditionalFormatting sqref="H27:H30">
    <cfRule type="cellIs" dxfId="330" priority="38" operator="lessThan">
      <formula>$H$2</formula>
    </cfRule>
  </conditionalFormatting>
  <conditionalFormatting sqref="I27:I30">
    <cfRule type="cellIs" dxfId="329" priority="37" operator="lessThan">
      <formula>$I$2</formula>
    </cfRule>
  </conditionalFormatting>
  <conditionalFormatting sqref="J27:J30">
    <cfRule type="cellIs" dxfId="328" priority="36" operator="lessThan">
      <formula>$J$2</formula>
    </cfRule>
  </conditionalFormatting>
  <conditionalFormatting sqref="K27:K30">
    <cfRule type="cellIs" dxfId="327" priority="35" operator="lessThan">
      <formula>$K$2</formula>
    </cfRule>
  </conditionalFormatting>
  <conditionalFormatting sqref="L27:L30">
    <cfRule type="cellIs" dxfId="326" priority="34" operator="lessThan">
      <formula>$L$2</formula>
    </cfRule>
  </conditionalFormatting>
  <conditionalFormatting sqref="M27:M30">
    <cfRule type="cellIs" dxfId="325" priority="33" operator="lessThan">
      <formula>$M$2</formula>
    </cfRule>
  </conditionalFormatting>
  <conditionalFormatting sqref="O27:O30">
    <cfRule type="cellIs" dxfId="324" priority="32" operator="lessThan">
      <formula>$O$2</formula>
    </cfRule>
  </conditionalFormatting>
  <conditionalFormatting sqref="P27:P30">
    <cfRule type="cellIs" dxfId="323" priority="31" operator="lessThan">
      <formula>$P$2</formula>
    </cfRule>
  </conditionalFormatting>
  <conditionalFormatting sqref="Q27:Q30">
    <cfRule type="cellIs" dxfId="322" priority="30" operator="lessThan">
      <formula>$Q$2</formula>
    </cfRule>
  </conditionalFormatting>
  <conditionalFormatting sqref="R27:R30">
    <cfRule type="cellIs" dxfId="321" priority="29" operator="lessThan">
      <formula>$R$2</formula>
    </cfRule>
  </conditionalFormatting>
  <conditionalFormatting sqref="S27:S30">
    <cfRule type="cellIs" dxfId="320" priority="28" operator="lessThan">
      <formula>$S$2</formula>
    </cfRule>
  </conditionalFormatting>
  <conditionalFormatting sqref="T27:T30">
    <cfRule type="cellIs" dxfId="319" priority="27" operator="lessThan">
      <formula>$T$2</formula>
    </cfRule>
  </conditionalFormatting>
  <conditionalFormatting sqref="U27:U30">
    <cfRule type="cellIs" dxfId="318" priority="26" operator="lessThan">
      <formula>$U$2</formula>
    </cfRule>
  </conditionalFormatting>
  <conditionalFormatting sqref="V27:V30">
    <cfRule type="cellIs" dxfId="317" priority="25" operator="lessThan">
      <formula>$V$2</formula>
    </cfRule>
  </conditionalFormatting>
  <conditionalFormatting sqref="W27:W30">
    <cfRule type="cellIs" dxfId="316" priority="24" operator="lessThan">
      <formula>$W$2</formula>
    </cfRule>
  </conditionalFormatting>
  <conditionalFormatting sqref="E14">
    <cfRule type="cellIs" dxfId="315" priority="23" operator="lessThan">
      <formula>$E$2</formula>
    </cfRule>
  </conditionalFormatting>
  <conditionalFormatting sqref="F14">
    <cfRule type="cellIs" dxfId="314" priority="22" operator="lessThan">
      <formula>$F$2</formula>
    </cfRule>
  </conditionalFormatting>
  <conditionalFormatting sqref="G14">
    <cfRule type="cellIs" dxfId="313" priority="21" operator="lessThan">
      <formula>$G$2</formula>
    </cfRule>
  </conditionalFormatting>
  <conditionalFormatting sqref="H14">
    <cfRule type="cellIs" dxfId="312" priority="20" operator="lessThan">
      <formula>$H$2</formula>
    </cfRule>
  </conditionalFormatting>
  <conditionalFormatting sqref="I14">
    <cfRule type="cellIs" dxfId="311" priority="19" operator="lessThan">
      <formula>$I$2</formula>
    </cfRule>
  </conditionalFormatting>
  <conditionalFormatting sqref="J14">
    <cfRule type="cellIs" dxfId="310" priority="18" operator="lessThan">
      <formula>$J$2</formula>
    </cfRule>
  </conditionalFormatting>
  <conditionalFormatting sqref="K14">
    <cfRule type="cellIs" dxfId="309" priority="17" operator="lessThan">
      <formula>$K$2</formula>
    </cfRule>
  </conditionalFormatting>
  <conditionalFormatting sqref="L14">
    <cfRule type="cellIs" dxfId="308" priority="16" operator="lessThan">
      <formula>$L$2</formula>
    </cfRule>
  </conditionalFormatting>
  <conditionalFormatting sqref="M14">
    <cfRule type="cellIs" dxfId="307" priority="15" operator="lessThan">
      <formula>$M$2</formula>
    </cfRule>
  </conditionalFormatting>
  <conditionalFormatting sqref="O14">
    <cfRule type="cellIs" dxfId="306" priority="14" operator="lessThan">
      <formula>$O$2</formula>
    </cfRule>
  </conditionalFormatting>
  <conditionalFormatting sqref="P14">
    <cfRule type="cellIs" dxfId="305" priority="13" operator="lessThan">
      <formula>$P$2</formula>
    </cfRule>
  </conditionalFormatting>
  <conditionalFormatting sqref="Q14">
    <cfRule type="cellIs" dxfId="304" priority="12" operator="lessThan">
      <formula>$Q$2</formula>
    </cfRule>
  </conditionalFormatting>
  <conditionalFormatting sqref="R14">
    <cfRule type="cellIs" dxfId="303" priority="11" operator="lessThan">
      <formula>$R$2</formula>
    </cfRule>
  </conditionalFormatting>
  <conditionalFormatting sqref="S14">
    <cfRule type="cellIs" dxfId="302" priority="10" operator="lessThan">
      <formula>$S$2</formula>
    </cfRule>
  </conditionalFormatting>
  <conditionalFormatting sqref="T14">
    <cfRule type="cellIs" dxfId="301" priority="9" operator="lessThan">
      <formula>$T$2</formula>
    </cfRule>
  </conditionalFormatting>
  <conditionalFormatting sqref="U14">
    <cfRule type="cellIs" dxfId="300" priority="8" operator="lessThan">
      <formula>$U$2</formula>
    </cfRule>
  </conditionalFormatting>
  <conditionalFormatting sqref="V14">
    <cfRule type="cellIs" dxfId="299" priority="7" operator="lessThan">
      <formula>$V$2</formula>
    </cfRule>
  </conditionalFormatting>
  <conditionalFormatting sqref="W14">
    <cfRule type="cellIs" dxfId="298" priority="6" operator="lessThan">
      <formula>$W$2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96" zoomScaleNormal="96" workbookViewId="0">
      <selection activeCell="Z27" sqref="Z27"/>
    </sheetView>
  </sheetViews>
  <sheetFormatPr defaultColWidth="17.28515625" defaultRowHeight="15.75" customHeight="1"/>
  <cols>
    <col min="1" max="1" width="9.85546875" style="113" customWidth="1"/>
    <col min="2" max="19" width="5.42578125" style="113" customWidth="1"/>
    <col min="20" max="20" width="8.85546875" style="113" bestFit="1" customWidth="1"/>
    <col min="21" max="21" width="5.42578125" style="113" customWidth="1"/>
    <col min="22" max="22" width="6.28515625" style="113" bestFit="1" customWidth="1"/>
    <col min="23" max="23" width="3.5703125" style="113" customWidth="1"/>
    <col min="24" max="24" width="14.85546875" style="127" bestFit="1" customWidth="1"/>
    <col min="25" max="25" width="14.28515625" style="127" customWidth="1"/>
    <col min="26" max="26" width="17.28515625" style="127"/>
    <col min="27" max="16384" width="17.28515625" style="113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4"/>
      <c r="X1" s="190"/>
      <c r="Y1" s="128"/>
    </row>
    <row r="2" spans="1:28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0"/>
      <c r="T2" s="20"/>
      <c r="U2" s="20"/>
      <c r="V2" s="20"/>
      <c r="W2" s="19"/>
      <c r="X2" s="191"/>
      <c r="Y2" s="53"/>
    </row>
    <row r="3" spans="1:28" ht="14.25" customHeight="1">
      <c r="A3" s="136"/>
      <c r="B3" s="146">
        <v>1</v>
      </c>
      <c r="C3" s="146">
        <v>2</v>
      </c>
      <c r="D3" s="146">
        <v>3</v>
      </c>
      <c r="E3" s="146">
        <v>4</v>
      </c>
      <c r="F3" s="146">
        <v>5</v>
      </c>
      <c r="G3" s="146">
        <v>6</v>
      </c>
      <c r="H3" s="146">
        <v>7</v>
      </c>
      <c r="I3" s="146">
        <v>8</v>
      </c>
      <c r="J3" s="146">
        <v>9</v>
      </c>
      <c r="K3" s="136"/>
      <c r="L3" s="146">
        <v>10</v>
      </c>
      <c r="M3" s="146">
        <v>11</v>
      </c>
      <c r="N3" s="146">
        <v>12</v>
      </c>
      <c r="O3" s="146">
        <v>13</v>
      </c>
      <c r="P3" s="146">
        <v>14</v>
      </c>
      <c r="Q3" s="146">
        <v>15</v>
      </c>
      <c r="R3" s="146">
        <v>16</v>
      </c>
      <c r="S3" s="146">
        <v>17</v>
      </c>
      <c r="T3" s="146">
        <v>18</v>
      </c>
      <c r="U3" s="179"/>
      <c r="V3" s="147"/>
      <c r="W3" s="19"/>
      <c r="X3" s="191"/>
      <c r="Y3" s="53"/>
    </row>
    <row r="4" spans="1:28" ht="14.25" customHeight="1" thickBot="1">
      <c r="A4" s="148" t="str">
        <f>AM!A3</f>
        <v>Rudy</v>
      </c>
      <c r="B4" s="136">
        <f>SUM(IF(AM!E3-AM!E$2=2,0,(IF(AM!E3-AM!E$2=0,2,(IF(AM!E3-AM!E$2&gt;2,-1,(IF(AM!E3-AM!E$2=-1,4,(IF(AM!E3-AM!E$2=-2,8,IF(AM!E3-AM!E$2=1,1)))))))))))</f>
        <v>1</v>
      </c>
      <c r="C4" s="136">
        <f>SUM(IF(AM!F3-AM!F$2=2,0,(IF(AM!F3-AM!F$2=0,2,(IF(AM!F3-AM!F$2&gt;2,-1,(IF(AM!F3-AM!F$2=-1,4,(IF(AM!F3-AM!F$2=-2,8,IF(AM!F3-AM!F$2=1,1)))))))))))</f>
        <v>1</v>
      </c>
      <c r="D4" s="136">
        <f>SUM(IF(AM!G3-AM!G$2=2,0,(IF(AM!G3-AM!G$2=0,2,(IF(AM!G3-AM!G$2&gt;2,-1,(IF(AM!G3-AM!G$2=-1,4,(IF(AM!G3-AM!G$2=-2,8,IF(AM!G3-AM!G$2=1,1)))))))))))</f>
        <v>2</v>
      </c>
      <c r="E4" s="136">
        <f>SUM(IF(AM!H3-AM!H$2=2,0,(IF(AM!H3-AM!H$2=0,2,(IF(AM!H3-AM!H$2&gt;2,-1,(IF(AM!H3-AM!H$2=-1,4,(IF(AM!H3-AM!H$2=-2,8,IF(AM!H3-AM!H$2=1,1)))))))))))</f>
        <v>1</v>
      </c>
      <c r="F4" s="136">
        <f>SUM(IF(AM!I3-AM!I$2=2,0,(IF(AM!I3-AM!I$2=0,2,(IF(AM!I3-AM!I$2&gt;2,-1,(IF(AM!I3-AM!I$2=-1,4,(IF(AM!I3-AM!I$2=-2,8,IF(AM!I3-AM!I$2=1,1)))))))))))</f>
        <v>1</v>
      </c>
      <c r="G4" s="136">
        <f>SUM(IF(AM!J3-AM!J$2=2,0,(IF(AM!J3-AM!J$2=0,2,(IF(AM!J3-AM!J$2&gt;2,-1,(IF(AM!J3-AM!J$2=-1,4,(IF(AM!J3-AM!J$2=-2,8,IF(AM!J3-AM!J$2=1,1)))))))))))</f>
        <v>0</v>
      </c>
      <c r="H4" s="136">
        <f>SUM(IF(AM!K3-AM!K$2=2,0,(IF(AM!K3-AM!K$2=0,2,(IF(AM!K3-AM!K$2&gt;2,-1,(IF(AM!K3-AM!K$2=-1,4,(IF(AM!K3-AM!K$2=-2,8,IF(AM!K3-AM!K$2=1,1)))))))))))</f>
        <v>2</v>
      </c>
      <c r="I4" s="136">
        <f>SUM(IF(AM!L3-AM!L$2=2,0,(IF(AM!L3-AM!L$2=0,2,(IF(AM!L3-AM!L$2&gt;2,-1,(IF(AM!L3-AM!L$2=-1,4,(IF(AM!L3-AM!L$2=-2,8,IF(AM!L3-AM!L$2=1,1)))))))))))</f>
        <v>1</v>
      </c>
      <c r="J4" s="136">
        <f>SUM(IF(AM!M3-AM!M$2=2,0,(IF(AM!M3-AM!M$2=0,2,(IF(AM!M3-AM!M$2&gt;2,-1,(IF(AM!M3-AM!M$2=-1,4,(IF(AM!M3-AM!M$2=-2,8,IF(AM!M3-AM!M$2=1,1)))))))))))</f>
        <v>1</v>
      </c>
      <c r="K4" s="136"/>
      <c r="L4" s="136">
        <f>SUM(IF(AM!O3-AM!O$2=2,0,(IF(AM!O3-AM!O$2=0,2,(IF(AM!O3-AM!O$2&gt;2,-1,(IF(AM!O3-AM!O$2=-1,4,(IF(AM!O3-AM!O$2=-2,8,IF(AM!O3-AM!O$2=1,1)))))))))))</f>
        <v>0</v>
      </c>
      <c r="M4" s="136">
        <f>SUM(IF(AM!P3-AM!P$2=2,0,(IF(AM!P3-AM!P$2=0,2,(IF(AM!P3-AM!P$2&gt;2,-1,(IF(AM!P3-AM!P$2=-1,4,(IF(AM!P3-AM!P$2=-2,8,IF(AM!P3-AM!P$2=1,1)))))))))))</f>
        <v>0</v>
      </c>
      <c r="N4" s="136">
        <f>SUM(IF(AM!Q3-AM!Q$2=2,0,(IF(AM!Q3-AM!Q$2=0,2,(IF(AM!Q3-AM!Q$2&gt;2,-1,(IF(AM!Q3-AM!Q$2=-1,4,(IF(AM!Q3-AM!Q$2=-2,8,IF(AM!Q3-AM!Q$2=1,1)))))))))))</f>
        <v>1</v>
      </c>
      <c r="O4" s="136">
        <f>SUM(IF(AM!R3-AM!R$2=2,0,(IF(AM!R3-AM!R$2=0,2,(IF(AM!R3-AM!R$2&gt;2,-1,(IF(AM!R3-AM!R$2=-1,4,(IF(AM!R3-AM!R$2=-2,8,IF(AM!R3-AM!R$2=1,1)))))))))))</f>
        <v>1</v>
      </c>
      <c r="P4" s="136">
        <f>SUM(IF(AM!S3-AM!S$2=2,0,(IF(AM!S3-AM!S$2=0,2,(IF(AM!S3-AM!S$2&gt;2,-1,(IF(AM!S3-AM!S$2=-1,4,(IF(AM!S3-AM!S$2=-2,8,IF(AM!S3-AM!S$2=1,1)))))))))))</f>
        <v>2</v>
      </c>
      <c r="Q4" s="136">
        <f>SUM(IF(AM!T3-AM!T$2=2,0,(IF(AM!T3-AM!T$2=0,2,(IF(AM!T3-AM!T$2&gt;2,-1,(IF(AM!T3-AM!T$2=-1,4,(IF(AM!T3-AM!T$2=-2,8,IF(AM!T3-AM!T$2=1,1)))))))))))</f>
        <v>0</v>
      </c>
      <c r="R4" s="136">
        <f>SUM(IF(AM!U3-AM!U$2=2,0,(IF(AM!U3-AM!U$2=0,2,(IF(AM!U3-AM!U$2&gt;2,-1,(IF(AM!U3-AM!U$2=-1,4,(IF(AM!U3-AM!U$2=-2,8,IF(AM!U3-AM!U$2=1,1)))))))))))</f>
        <v>4</v>
      </c>
      <c r="S4" s="136">
        <f>SUM(IF(AM!V3-AM!V$2=2,0,(IF(AM!V3-AM!V$2=0,2,(IF(AM!V3-AM!V$2&gt;2,-1,(IF(AM!V3-AM!V$2=-1,4,(IF(AM!V3-AM!V$2=-2,8,IF(AM!V3-AM!V$2=1,1)))))))))))</f>
        <v>1</v>
      </c>
      <c r="T4" s="136">
        <f>SUM(IF(AM!W3-AM!W$2=2,0,(IF(AM!W3-AM!W$2=0,2,(IF(AM!W3-AM!W$2&gt;2,-1,(IF(AM!W3-AM!W$2=-1,4,(IF(AM!W3-AM!W$2=-2,8,IF(AM!W3-AM!W$2=1,1)))))))))))</f>
        <v>1</v>
      </c>
      <c r="U4" s="180"/>
      <c r="V4" s="136"/>
      <c r="W4" s="19"/>
      <c r="X4" s="191"/>
      <c r="Y4" s="53"/>
    </row>
    <row r="5" spans="1:28" ht="14.25" customHeight="1">
      <c r="A5" s="148" t="str">
        <f>AM!A4</f>
        <v>Roman</v>
      </c>
      <c r="B5" s="136">
        <f>SUM(IF(AM!E4-AM!E$2=2,0,(IF(AM!E4-AM!E$2=0,2,(IF(AM!E4-AM!E$2&gt;2,-1,(IF(AM!E4-AM!E$2=-1,4,(IF(AM!E4-AM!E$2=-2,8,IF(AM!E4-AM!E$2=1,1)))))))))))</f>
        <v>2</v>
      </c>
      <c r="C5" s="136">
        <f>SUM(IF(AM!F4-AM!F$2=2,0,(IF(AM!F4-AM!F$2=0,2,(IF(AM!F4-AM!F$2&gt;2,-1,(IF(AM!F4-AM!F$2=-1,4,(IF(AM!F4-AM!F$2=-2,8,IF(AM!F4-AM!F$2=1,1)))))))))))</f>
        <v>1</v>
      </c>
      <c r="D5" s="136">
        <f>SUM(IF(AM!G4-AM!G$2=2,0,(IF(AM!G4-AM!G$2=0,2,(IF(AM!G4-AM!G$2&gt;2,-1,(IF(AM!G4-AM!G$2=-1,4,(IF(AM!G4-AM!G$2=-2,8,IF(AM!G4-AM!G$2=1,1)))))))))))</f>
        <v>-1</v>
      </c>
      <c r="E5" s="136">
        <f>SUM(IF(AM!H4-AM!H$2=2,0,(IF(AM!H4-AM!H$2=0,2,(IF(AM!H4-AM!H$2&gt;2,-1,(IF(AM!H4-AM!H$2=-1,4,(IF(AM!H4-AM!H$2=-2,8,IF(AM!H4-AM!H$2=1,1)))))))))))</f>
        <v>1</v>
      </c>
      <c r="F5" s="136">
        <f>SUM(IF(AM!I4-AM!I$2=2,0,(IF(AM!I4-AM!I$2=0,2,(IF(AM!I4-AM!I$2&gt;2,-1,(IF(AM!I4-AM!I$2=-1,4,(IF(AM!I4-AM!I$2=-2,8,IF(AM!I4-AM!I$2=1,1)))))))))))</f>
        <v>2</v>
      </c>
      <c r="G5" s="136">
        <f>SUM(IF(AM!J4-AM!J$2=2,0,(IF(AM!J4-AM!J$2=0,2,(IF(AM!J4-AM!J$2&gt;2,-1,(IF(AM!J4-AM!J$2=-1,4,(IF(AM!J4-AM!J$2=-2,8,IF(AM!J4-AM!J$2=1,1)))))))))))</f>
        <v>2</v>
      </c>
      <c r="H5" s="136">
        <f>SUM(IF(AM!K4-AM!K$2=2,0,(IF(AM!K4-AM!K$2=0,2,(IF(AM!K4-AM!K$2&gt;2,-1,(IF(AM!K4-AM!K$2=-1,4,(IF(AM!K4-AM!K$2=-2,8,IF(AM!K4-AM!K$2=1,1)))))))))))</f>
        <v>-1</v>
      </c>
      <c r="I5" s="136">
        <f>SUM(IF(AM!L4-AM!L$2=2,0,(IF(AM!L4-AM!L$2=0,2,(IF(AM!L4-AM!L$2&gt;2,-1,(IF(AM!L4-AM!L$2=-1,4,(IF(AM!L4-AM!L$2=-2,8,IF(AM!L4-AM!L$2=1,1)))))))))))</f>
        <v>2</v>
      </c>
      <c r="J5" s="136">
        <f>SUM(IF(AM!M4-AM!M$2=2,0,(IF(AM!M4-AM!M$2=0,2,(IF(AM!M4-AM!M$2&gt;2,-1,(IF(AM!M4-AM!M$2=-1,4,(IF(AM!M4-AM!M$2=-2,8,IF(AM!M4-AM!M$2=1,1)))))))))))</f>
        <v>2</v>
      </c>
      <c r="K5" s="136"/>
      <c r="L5" s="136">
        <f>SUM(IF(AM!O4-AM!O$2=2,0,(IF(AM!O4-AM!O$2=0,2,(IF(AM!O4-AM!O$2&gt;2,-1,(IF(AM!O4-AM!O$2=-1,4,(IF(AM!O4-AM!O$2=-2,8,IF(AM!O4-AM!O$2=1,1)))))))))))</f>
        <v>0</v>
      </c>
      <c r="M5" s="136">
        <f>SUM(IF(AM!P4-AM!P$2=2,0,(IF(AM!P4-AM!P$2=0,2,(IF(AM!P4-AM!P$2&gt;2,-1,(IF(AM!P4-AM!P$2=-1,4,(IF(AM!P4-AM!P$2=-2,8,IF(AM!P4-AM!P$2=1,1)))))))))))</f>
        <v>0</v>
      </c>
      <c r="N5" s="136">
        <f>SUM(IF(AM!Q4-AM!Q$2=2,0,(IF(AM!Q4-AM!Q$2=0,2,(IF(AM!Q4-AM!Q$2&gt;2,-1,(IF(AM!Q4-AM!Q$2=-1,4,(IF(AM!Q4-AM!Q$2=-2,8,IF(AM!Q4-AM!Q$2=1,1)))))))))))</f>
        <v>0</v>
      </c>
      <c r="O5" s="136">
        <f>SUM(IF(AM!R4-AM!R$2=2,0,(IF(AM!R4-AM!R$2=0,2,(IF(AM!R4-AM!R$2&gt;2,-1,(IF(AM!R4-AM!R$2=-1,4,(IF(AM!R4-AM!R$2=-2,8,IF(AM!R4-AM!R$2=1,1)))))))))))</f>
        <v>1</v>
      </c>
      <c r="P5" s="136">
        <f>SUM(IF(AM!S4-AM!S$2=2,0,(IF(AM!S4-AM!S$2=0,2,(IF(AM!S4-AM!S$2&gt;2,-1,(IF(AM!S4-AM!S$2=-1,4,(IF(AM!S4-AM!S$2=-2,8,IF(AM!S4-AM!S$2=1,1)))))))))))</f>
        <v>0</v>
      </c>
      <c r="Q5" s="136">
        <f>SUM(IF(AM!T4-AM!T$2=2,0,(IF(AM!T4-AM!T$2=0,2,(IF(AM!T4-AM!T$2&gt;2,-1,(IF(AM!T4-AM!T$2=-1,4,(IF(AM!T4-AM!T$2=-2,8,IF(AM!T4-AM!T$2=1,1)))))))))))</f>
        <v>0</v>
      </c>
      <c r="R5" s="136">
        <f>SUM(IF(AM!U4-AM!U$2=2,0,(IF(AM!U4-AM!U$2=0,2,(IF(AM!U4-AM!U$2&gt;2,-1,(IF(AM!U4-AM!U$2=-1,4,(IF(AM!U4-AM!U$2=-2,8,IF(AM!U4-AM!U$2=1,1)))))))))))</f>
        <v>2</v>
      </c>
      <c r="S5" s="136">
        <f>SUM(IF(AM!V4-AM!V$2=2,0,(IF(AM!V4-AM!V$2=0,2,(IF(AM!V4-AM!V$2&gt;2,-1,(IF(AM!V4-AM!V$2=-1,4,(IF(AM!V4-AM!V$2=-2,8,IF(AM!V4-AM!V$2=1,1)))))))))))</f>
        <v>1</v>
      </c>
      <c r="T5" s="136">
        <f>SUM(IF(AM!W4-AM!W$2=2,0,(IF(AM!W4-AM!W$2=0,2,(IF(AM!W4-AM!W$2&gt;2,-1,(IF(AM!W4-AM!W$2=-1,4,(IF(AM!W4-AM!W$2=-2,8,IF(AM!W4-AM!W$2=1,1)))))))))))</f>
        <v>0</v>
      </c>
      <c r="U5" s="180"/>
      <c r="V5" s="136"/>
      <c r="X5" s="30" t="s">
        <v>27</v>
      </c>
      <c r="Y5" s="31">
        <f>COUNTA(A4:A55)</f>
        <v>28</v>
      </c>
      <c r="Z5" s="32"/>
      <c r="AA5" s="59">
        <f>MAX(J10,J18,J26,J34,J42, J50,J58)</f>
        <v>11.5</v>
      </c>
      <c r="AB5" s="54">
        <f>COUNTIF(J10,AA5)+COUNTIF(J18,AA5)+COUNTIF(J26,AA5)+COUNTIF(J34,AA5)+COUNTIF(J42,AA5)</f>
        <v>0</v>
      </c>
    </row>
    <row r="6" spans="1:28" ht="14.25" customHeight="1">
      <c r="A6" s="148" t="str">
        <f>AM!A5</f>
        <v>Mike G</v>
      </c>
      <c r="B6" s="136">
        <f>SUM(IF(AM!E5-AM!E$2=2,0,(IF(AM!E5-AM!E$2=0,2,(IF(AM!E5-AM!E$2&gt;2,-1,(IF(AM!E5-AM!E$2=-1,4,(IF(AM!E5-AM!E$2=-2,8,IF(AM!E5-AM!E$2=1,1)))))))))))</f>
        <v>2</v>
      </c>
      <c r="C6" s="136">
        <f>SUM(IF(AM!F5-AM!F$2=2,0,(IF(AM!F5-AM!F$2=0,2,(IF(AM!F5-AM!F$2&gt;2,-1,(IF(AM!F5-AM!F$2=-1,4,(IF(AM!F5-AM!F$2=-2,8,IF(AM!F5-AM!F$2=1,1)))))))))))</f>
        <v>2</v>
      </c>
      <c r="D6" s="136">
        <f>SUM(IF(AM!G5-AM!G$2=2,0,(IF(AM!G5-AM!G$2=0,2,(IF(AM!G5-AM!G$2&gt;2,-1,(IF(AM!G5-AM!G$2=-1,4,(IF(AM!G5-AM!G$2=-2,8,IF(AM!G5-AM!G$2=1,1)))))))))))</f>
        <v>2</v>
      </c>
      <c r="E6" s="136">
        <f>SUM(IF(AM!H5-AM!H$2=2,0,(IF(AM!H5-AM!H$2=0,2,(IF(AM!H5-AM!H$2&gt;2,-1,(IF(AM!H5-AM!H$2=-1,4,(IF(AM!H5-AM!H$2=-2,8,IF(AM!H5-AM!H$2=1,1)))))))))))</f>
        <v>1</v>
      </c>
      <c r="F6" s="136">
        <f>SUM(IF(AM!I5-AM!I$2=2,0,(IF(AM!I5-AM!I$2=0,2,(IF(AM!I5-AM!I$2&gt;2,-1,(IF(AM!I5-AM!I$2=-1,4,(IF(AM!I5-AM!I$2=-2,8,IF(AM!I5-AM!I$2=1,1)))))))))))</f>
        <v>0</v>
      </c>
      <c r="G6" s="136">
        <f>SUM(IF(AM!J5-AM!J$2=2,0,(IF(AM!J5-AM!J$2=0,2,(IF(AM!J5-AM!J$2&gt;2,-1,(IF(AM!J5-AM!J$2=-1,4,(IF(AM!J5-AM!J$2=-2,8,IF(AM!J5-AM!J$2=1,1)))))))))))</f>
        <v>2</v>
      </c>
      <c r="H6" s="136">
        <f>SUM(IF(AM!K5-AM!K$2=2,0,(IF(AM!K5-AM!K$2=0,2,(IF(AM!K5-AM!K$2&gt;2,-1,(IF(AM!K5-AM!K$2=-1,4,(IF(AM!K5-AM!K$2=-2,8,IF(AM!K5-AM!K$2=1,1)))))))))))</f>
        <v>2</v>
      </c>
      <c r="I6" s="136">
        <f>SUM(IF(AM!L5-AM!L$2=2,0,(IF(AM!L5-AM!L$2=0,2,(IF(AM!L5-AM!L$2&gt;2,-1,(IF(AM!L5-AM!L$2=-1,4,(IF(AM!L5-AM!L$2=-2,8,IF(AM!L5-AM!L$2=1,1)))))))))))</f>
        <v>0</v>
      </c>
      <c r="J6" s="136">
        <f>SUM(IF(AM!M5-AM!M$2=2,0,(IF(AM!M5-AM!M$2=0,2,(IF(AM!M5-AM!M$2&gt;2,-1,(IF(AM!M5-AM!M$2=-1,4,(IF(AM!M5-AM!M$2=-2,8,IF(AM!M5-AM!M$2=1,1)))))))))))</f>
        <v>1</v>
      </c>
      <c r="K6" s="136"/>
      <c r="L6" s="136">
        <f>SUM(IF(AM!O5-AM!O$2=2,0,(IF(AM!O5-AM!O$2=0,2,(IF(AM!O5-AM!O$2&gt;2,-1,(IF(AM!O5-AM!O$2=-1,4,(IF(AM!O5-AM!O$2=-2,8,IF(AM!O5-AM!O$2=1,1)))))))))))</f>
        <v>1</v>
      </c>
      <c r="M6" s="136">
        <f>SUM(IF(AM!P5-AM!P$2=2,0,(IF(AM!P5-AM!P$2=0,2,(IF(AM!P5-AM!P$2&gt;2,-1,(IF(AM!P5-AM!P$2=-1,4,(IF(AM!P5-AM!P$2=-2,8,IF(AM!P5-AM!P$2=1,1)))))))))))</f>
        <v>0</v>
      </c>
      <c r="N6" s="136">
        <f>SUM(IF(AM!Q5-AM!Q$2=2,0,(IF(AM!Q5-AM!Q$2=0,2,(IF(AM!Q5-AM!Q$2&gt;2,-1,(IF(AM!Q5-AM!Q$2=-1,4,(IF(AM!Q5-AM!Q$2=-2,8,IF(AM!Q5-AM!Q$2=1,1)))))))))))</f>
        <v>1</v>
      </c>
      <c r="O6" s="136">
        <f>SUM(IF(AM!R5-AM!R$2=2,0,(IF(AM!R5-AM!R$2=0,2,(IF(AM!R5-AM!R$2&gt;2,-1,(IF(AM!R5-AM!R$2=-1,4,(IF(AM!R5-AM!R$2=-2,8,IF(AM!R5-AM!R$2=1,1)))))))))))</f>
        <v>2</v>
      </c>
      <c r="P6" s="136">
        <f>SUM(IF(AM!S5-AM!S$2=2,0,(IF(AM!S5-AM!S$2=0,2,(IF(AM!S5-AM!S$2&gt;2,-1,(IF(AM!S5-AM!S$2=-1,4,(IF(AM!S5-AM!S$2=-2,8,IF(AM!S5-AM!S$2=1,1)))))))))))</f>
        <v>0</v>
      </c>
      <c r="Q6" s="136">
        <f>SUM(IF(AM!T5-AM!T$2=2,0,(IF(AM!T5-AM!T$2=0,2,(IF(AM!T5-AM!T$2&gt;2,-1,(IF(AM!T5-AM!T$2=-1,4,(IF(AM!T5-AM!T$2=-2,8,IF(AM!T5-AM!T$2=1,1)))))))))))</f>
        <v>1</v>
      </c>
      <c r="R6" s="136">
        <f>SUM(IF(AM!U5-AM!U$2=2,0,(IF(AM!U5-AM!U$2=0,2,(IF(AM!U5-AM!U$2&gt;2,-1,(IF(AM!U5-AM!U$2=-1,4,(IF(AM!U5-AM!U$2=-2,8,IF(AM!U5-AM!U$2=1,1)))))))))))</f>
        <v>2</v>
      </c>
      <c r="S6" s="136">
        <f>SUM(IF(AM!V5-AM!V$2=2,0,(IF(AM!V5-AM!V$2=0,2,(IF(AM!V5-AM!V$2&gt;2,-1,(IF(AM!V5-AM!V$2=-1,4,(IF(AM!V5-AM!V$2=-2,8,IF(AM!V5-AM!V$2=1,1)))))))))))</f>
        <v>1</v>
      </c>
      <c r="T6" s="136">
        <f>SUM(IF(AM!W5-AM!W$2=2,0,(IF(AM!W5-AM!W$2=0,2,(IF(AM!W5-AM!W$2&gt;2,-1,(IF(AM!W5-AM!W$2=-1,4,(IF(AM!W5-AM!W$2=-2,8,IF(AM!W5-AM!W$2=1,1)))))))))))</f>
        <v>4</v>
      </c>
      <c r="U6" s="180"/>
      <c r="V6" s="136"/>
      <c r="X6" s="33"/>
      <c r="Y6" s="16">
        <f>Y5*3</f>
        <v>84</v>
      </c>
      <c r="Z6" s="34"/>
      <c r="AA6" s="59">
        <f>MAX(T10,T18,T26,T34,T42, T50,T58)</f>
        <v>6.5</v>
      </c>
      <c r="AB6" s="54">
        <f>COUNTIF(T10,AA6)+COUNTIF(T18,AA6)+COUNTIF(T26,AA6)+COUNTIF(T34,AA6)+COUNTIF(T42,AA6)</f>
        <v>1</v>
      </c>
    </row>
    <row r="7" spans="1:28" ht="14.25" customHeight="1">
      <c r="A7" s="148" t="str">
        <f>AM!A6</f>
        <v>Chris</v>
      </c>
      <c r="B7" s="136">
        <f>SUM(IF(AM!E6-AM!E$2=2,0,(IF(AM!E6-AM!E$2=0,2,(IF(AM!E6-AM!E$2&gt;2,-1,(IF(AM!E6-AM!E$2=-1,4,(IF(AM!E6-AM!E$2=-2,8,IF(AM!E6-AM!E$2=1,1)))))))))))</f>
        <v>-1</v>
      </c>
      <c r="C7" s="136">
        <f>SUM(IF(AM!F6-AM!F$2=2,0,(IF(AM!F6-AM!F$2=0,2,(IF(AM!F6-AM!F$2&gt;2,-1,(IF(AM!F6-AM!F$2=-1,4,(IF(AM!F6-AM!F$2=-2,8,IF(AM!F6-AM!F$2=1,1)))))))))))</f>
        <v>-1</v>
      </c>
      <c r="D7" s="136">
        <f>SUM(IF(AM!G6-AM!G$2=2,0,(IF(AM!G6-AM!G$2=0,2,(IF(AM!G6-AM!G$2&gt;2,-1,(IF(AM!G6-AM!G$2=-1,4,(IF(AM!G6-AM!G$2=-2,8,IF(AM!G6-AM!G$2=1,1)))))))))))</f>
        <v>0</v>
      </c>
      <c r="E7" s="136">
        <f>SUM(IF(AM!H6-AM!H$2=2,0,(IF(AM!H6-AM!H$2=0,2,(IF(AM!H6-AM!H$2&gt;2,-1,(IF(AM!H6-AM!H$2=-1,4,(IF(AM!H6-AM!H$2=-2,8,IF(AM!H6-AM!H$2=1,1)))))))))))</f>
        <v>-1</v>
      </c>
      <c r="F7" s="136">
        <f>SUM(IF(AM!I6-AM!I$2=2,0,(IF(AM!I6-AM!I$2=0,2,(IF(AM!I6-AM!I$2&gt;2,-1,(IF(AM!I6-AM!I$2=-1,4,(IF(AM!I6-AM!I$2=-2,8,IF(AM!I6-AM!I$2=1,1)))))))))))</f>
        <v>1</v>
      </c>
      <c r="G7" s="136">
        <f>SUM(IF(AM!J6-AM!J$2=2,0,(IF(AM!J6-AM!J$2=0,2,(IF(AM!J6-AM!J$2&gt;2,-1,(IF(AM!J6-AM!J$2=-1,4,(IF(AM!J6-AM!J$2=-2,8,IF(AM!J6-AM!J$2=1,1)))))))))))</f>
        <v>2</v>
      </c>
      <c r="H7" s="136">
        <f>SUM(IF(AM!K6-AM!K$2=2,0,(IF(AM!K6-AM!K$2=0,2,(IF(AM!K6-AM!K$2&gt;2,-1,(IF(AM!K6-AM!K$2=-1,4,(IF(AM!K6-AM!K$2=-2,8,IF(AM!K6-AM!K$2=1,1)))))))))))</f>
        <v>1</v>
      </c>
      <c r="I7" s="136">
        <f>SUM(IF(AM!L6-AM!L$2=2,0,(IF(AM!L6-AM!L$2=0,2,(IF(AM!L6-AM!L$2&gt;2,-1,(IF(AM!L6-AM!L$2=-1,4,(IF(AM!L6-AM!L$2=-2,8,IF(AM!L6-AM!L$2=1,1)))))))))))</f>
        <v>-1</v>
      </c>
      <c r="J7" s="136">
        <f>SUM(IF(AM!M6-AM!M$2=2,0,(IF(AM!M6-AM!M$2=0,2,(IF(AM!M6-AM!M$2&gt;2,-1,(IF(AM!M6-AM!M$2=-1,4,(IF(AM!M6-AM!M$2=-2,8,IF(AM!M6-AM!M$2=1,1)))))))))))</f>
        <v>-1</v>
      </c>
      <c r="K7" s="136"/>
      <c r="L7" s="136">
        <f>SUM(IF(AM!O6-AM!O$2=2,0,(IF(AM!O6-AM!O$2=0,2,(IF(AM!O6-AM!O$2&gt;2,-1,(IF(AM!O6-AM!O$2=-1,4,(IF(AM!O6-AM!O$2=-2,8,IF(AM!O6-AM!O$2=1,1)))))))))))</f>
        <v>-1</v>
      </c>
      <c r="M7" s="136">
        <f>SUM(IF(AM!P6-AM!P$2=2,0,(IF(AM!P6-AM!P$2=0,2,(IF(AM!P6-AM!P$2&gt;2,-1,(IF(AM!P6-AM!P$2=-1,4,(IF(AM!P6-AM!P$2=-2,8,IF(AM!P6-AM!P$2=1,1)))))))))))</f>
        <v>-1</v>
      </c>
      <c r="N7" s="136">
        <f>SUM(IF(AM!Q6-AM!Q$2=2,0,(IF(AM!Q6-AM!Q$2=0,2,(IF(AM!Q6-AM!Q$2&gt;2,-1,(IF(AM!Q6-AM!Q$2=-1,4,(IF(AM!Q6-AM!Q$2=-2,8,IF(AM!Q6-AM!Q$2=1,1)))))))))))</f>
        <v>-1</v>
      </c>
      <c r="O7" s="136">
        <f>SUM(IF(AM!R6-AM!R$2=2,0,(IF(AM!R6-AM!R$2=0,2,(IF(AM!R6-AM!R$2&gt;2,-1,(IF(AM!R6-AM!R$2=-1,4,(IF(AM!R6-AM!R$2=-2,8,IF(AM!R6-AM!R$2=1,1)))))))))))</f>
        <v>-1</v>
      </c>
      <c r="P7" s="136">
        <f>SUM(IF(AM!S6-AM!S$2=2,0,(IF(AM!S6-AM!S$2=0,2,(IF(AM!S6-AM!S$2&gt;2,-1,(IF(AM!S6-AM!S$2=-1,4,(IF(AM!S6-AM!S$2=-2,8,IF(AM!S6-AM!S$2=1,1)))))))))))</f>
        <v>-1</v>
      </c>
      <c r="Q7" s="136">
        <f>SUM(IF(AM!T6-AM!T$2=2,0,(IF(AM!T6-AM!T$2=0,2,(IF(AM!T6-AM!T$2&gt;2,-1,(IF(AM!T6-AM!T$2=-1,4,(IF(AM!T6-AM!T$2=-2,8,IF(AM!T6-AM!T$2=1,1)))))))))))</f>
        <v>-1</v>
      </c>
      <c r="R7" s="136">
        <f>SUM(IF(AM!U6-AM!U$2=2,0,(IF(AM!U6-AM!U$2=0,2,(IF(AM!U6-AM!U$2&gt;2,-1,(IF(AM!U6-AM!U$2=-1,4,(IF(AM!U6-AM!U$2=-2,8,IF(AM!U6-AM!U$2=1,1)))))))))))</f>
        <v>1</v>
      </c>
      <c r="S7" s="136">
        <f>SUM(IF(AM!V6-AM!V$2=2,0,(IF(AM!V6-AM!V$2=0,2,(IF(AM!V6-AM!V$2&gt;2,-1,(IF(AM!V6-AM!V$2=-1,4,(IF(AM!V6-AM!V$2=-2,8,IF(AM!V6-AM!V$2=1,1)))))))))))</f>
        <v>-1</v>
      </c>
      <c r="T7" s="136">
        <f>SUM(IF(AM!W6-AM!W$2=2,0,(IF(AM!W6-AM!W$2=0,2,(IF(AM!W6-AM!W$2&gt;2,-1,(IF(AM!W6-AM!W$2=-1,4,(IF(AM!W6-AM!W$2=-2,8,IF(AM!W6-AM!W$2=1,1)))))))))))</f>
        <v>-1</v>
      </c>
      <c r="U7" s="180"/>
      <c r="V7" s="136"/>
      <c r="X7" s="33" t="s">
        <v>31</v>
      </c>
      <c r="Y7" s="16">
        <f>SUM(Y6/3)</f>
        <v>28</v>
      </c>
      <c r="Z7" s="34"/>
      <c r="AA7" s="59">
        <f>MAX(V10,V18,V26,V34,V42, V50,V58)</f>
        <v>15</v>
      </c>
      <c r="AB7" s="54">
        <f>COUNTIF(V10,AA7)+COUNTIF(V18,AA7)+COUNTIF(V26,AA7)+COUNTIF(V34,AA7)+COUNTIF(V42,AA7)</f>
        <v>0</v>
      </c>
    </row>
    <row r="8" spans="1:28" ht="14.25" customHeight="1">
      <c r="A8" s="148"/>
      <c r="B8" s="149">
        <f>SUM(B4:B7)</f>
        <v>4</v>
      </c>
      <c r="C8" s="149">
        <f t="shared" ref="C8:J8" si="0">SUM(C4:C7)</f>
        <v>3</v>
      </c>
      <c r="D8" s="149">
        <f t="shared" si="0"/>
        <v>3</v>
      </c>
      <c r="E8" s="149">
        <f t="shared" si="0"/>
        <v>2</v>
      </c>
      <c r="F8" s="149">
        <f t="shared" si="0"/>
        <v>4</v>
      </c>
      <c r="G8" s="149">
        <f t="shared" si="0"/>
        <v>6</v>
      </c>
      <c r="H8" s="149">
        <f t="shared" si="0"/>
        <v>4</v>
      </c>
      <c r="I8" s="149">
        <f t="shared" si="0"/>
        <v>2</v>
      </c>
      <c r="J8" s="149">
        <f t="shared" si="0"/>
        <v>3</v>
      </c>
      <c r="K8" s="136"/>
      <c r="L8" s="149">
        <f>SUM(L4:L7)</f>
        <v>0</v>
      </c>
      <c r="M8" s="149">
        <f t="shared" ref="M8:T8" si="1">SUM(M4:M7)</f>
        <v>-1</v>
      </c>
      <c r="N8" s="149">
        <f t="shared" si="1"/>
        <v>1</v>
      </c>
      <c r="O8" s="149">
        <f t="shared" si="1"/>
        <v>3</v>
      </c>
      <c r="P8" s="149">
        <f t="shared" si="1"/>
        <v>1</v>
      </c>
      <c r="Q8" s="149">
        <f t="shared" si="1"/>
        <v>0</v>
      </c>
      <c r="R8" s="149">
        <f t="shared" si="1"/>
        <v>9</v>
      </c>
      <c r="S8" s="149">
        <f t="shared" si="1"/>
        <v>2</v>
      </c>
      <c r="T8" s="149">
        <f t="shared" si="1"/>
        <v>4</v>
      </c>
      <c r="U8" s="180"/>
      <c r="V8" s="136"/>
      <c r="X8" s="35" t="s">
        <v>45</v>
      </c>
      <c r="Y8" s="36">
        <f>J59</f>
        <v>11.5</v>
      </c>
      <c r="Z8" s="34"/>
    </row>
    <row r="9" spans="1:28" ht="14.25" customHeight="1">
      <c r="A9" s="148"/>
      <c r="B9" s="136"/>
      <c r="C9" s="136">
        <f>SUM(B8:C8)</f>
        <v>7</v>
      </c>
      <c r="D9" s="136">
        <f t="shared" ref="D9:J9" si="2">SUM(D8+C9)</f>
        <v>10</v>
      </c>
      <c r="E9" s="136">
        <f t="shared" si="2"/>
        <v>12</v>
      </c>
      <c r="F9" s="136">
        <f t="shared" si="2"/>
        <v>16</v>
      </c>
      <c r="G9" s="147">
        <f t="shared" si="2"/>
        <v>22</v>
      </c>
      <c r="H9" s="147">
        <f t="shared" si="2"/>
        <v>26</v>
      </c>
      <c r="I9" s="147">
        <f t="shared" si="2"/>
        <v>28</v>
      </c>
      <c r="J9" s="147">
        <f t="shared" si="2"/>
        <v>31</v>
      </c>
      <c r="K9" s="136"/>
      <c r="L9" s="136"/>
      <c r="M9" s="136">
        <f>SUM(M8+L8)</f>
        <v>-1</v>
      </c>
      <c r="N9" s="136">
        <f t="shared" ref="N9:T9" si="3">SUM(N8+M9)</f>
        <v>0</v>
      </c>
      <c r="O9" s="136">
        <f t="shared" si="3"/>
        <v>3</v>
      </c>
      <c r="P9" s="136">
        <f t="shared" si="3"/>
        <v>4</v>
      </c>
      <c r="Q9" s="136">
        <f t="shared" si="3"/>
        <v>4</v>
      </c>
      <c r="R9" s="136">
        <f t="shared" si="3"/>
        <v>13</v>
      </c>
      <c r="S9" s="136">
        <f t="shared" si="3"/>
        <v>15</v>
      </c>
      <c r="T9" s="136">
        <f t="shared" si="3"/>
        <v>19</v>
      </c>
      <c r="U9" s="179"/>
      <c r="V9" s="150"/>
      <c r="X9" s="33" t="s">
        <v>32</v>
      </c>
      <c r="Y9" s="60">
        <v>1</v>
      </c>
      <c r="Z9" s="37"/>
    </row>
    <row r="10" spans="1:28" ht="14.25" customHeight="1">
      <c r="A10" s="148"/>
      <c r="B10" s="136"/>
      <c r="C10" s="136"/>
      <c r="D10" s="136"/>
      <c r="E10" s="136"/>
      <c r="F10" s="136"/>
      <c r="G10" s="147"/>
      <c r="H10" s="433" t="s">
        <v>33</v>
      </c>
      <c r="I10" s="434"/>
      <c r="J10" s="151">
        <f>SUM(J9-'2017 EoS Pairings'!N5)</f>
        <v>8.5</v>
      </c>
      <c r="K10" s="152"/>
      <c r="L10" s="136"/>
      <c r="M10" s="136"/>
      <c r="N10" s="147"/>
      <c r="O10" s="136"/>
      <c r="P10" s="136"/>
      <c r="Q10" s="136"/>
      <c r="R10" s="433" t="s">
        <v>34</v>
      </c>
      <c r="S10" s="434"/>
      <c r="T10" s="151">
        <f>SUM(T9-'2017 EoS Pairings'!O5)</f>
        <v>-3.5</v>
      </c>
      <c r="U10" s="179"/>
      <c r="V10" s="151">
        <f>SUM(J10,T10)</f>
        <v>5</v>
      </c>
      <c r="X10" s="33" t="s">
        <v>35</v>
      </c>
      <c r="Y10" s="22">
        <v>4</v>
      </c>
      <c r="Z10" s="37" t="s">
        <v>29</v>
      </c>
    </row>
    <row r="11" spans="1:28" ht="14.2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181"/>
      <c r="V11" s="178"/>
      <c r="X11" s="33" t="s">
        <v>36</v>
      </c>
      <c r="Y11" s="16">
        <f>SUM(Y7/Y9)</f>
        <v>28</v>
      </c>
      <c r="Z11" s="34"/>
    </row>
    <row r="12" spans="1:28" ht="14.25" customHeight="1" thickBot="1">
      <c r="A12" s="155" t="str">
        <f>AM!A7</f>
        <v>Herb</v>
      </c>
      <c r="B12" s="156">
        <f>SUM(IF(AM!E7-AM!E$2=2,0,(IF(AM!E7-AM!E$2=0,2,(IF(AM!E7-AM!E$2&gt;2,-1,(IF(AM!E7-AM!E$2=-1,4,(IF(AM!E7-AM!E$2=-2,8,IF(AM!E7-AM!E$2=1,1)))))))))))</f>
        <v>1</v>
      </c>
      <c r="C12" s="156">
        <f>SUM(IF(AM!F7-AM!F$2=2,0,(IF(AM!F7-AM!F$2=0,2,(IF(AM!F7-AM!F$2&gt;2,-1,(IF(AM!F7-AM!F$2=-1,4,(IF(AM!F7-AM!F$2=-2,8,IF(AM!F7-AM!F$2=1,1)))))))))))</f>
        <v>0</v>
      </c>
      <c r="D12" s="156">
        <f>SUM(IF(AM!G7-AM!G$2=2,0,(IF(AM!G7-AM!G$2=0,2,(IF(AM!G7-AM!G$2&gt;2,-1,(IF(AM!G7-AM!G$2=-1,4,(IF(AM!G7-AM!G$2=-2,8,IF(AM!G7-AM!G$2=1,1)))))))))))</f>
        <v>1</v>
      </c>
      <c r="E12" s="156">
        <f>SUM(IF(AM!H7-AM!H$2=2,0,(IF(AM!H7-AM!H$2=0,2,(IF(AM!H7-AM!H$2&gt;2,-1,(IF(AM!H7-AM!H$2=-1,4,(IF(AM!H7-AM!H$2=-2,8,IF(AM!H7-AM!H$2=1,1)))))))))))</f>
        <v>0</v>
      </c>
      <c r="F12" s="156">
        <f>SUM(IF(AM!I7-AM!I$2=2,0,(IF(AM!I7-AM!I$2=0,2,(IF(AM!I7-AM!I$2&gt;2,-1,(IF(AM!I7-AM!I$2=-1,4,(IF(AM!I7-AM!I$2=-2,8,IF(AM!I7-AM!I$2=1,1)))))))))))</f>
        <v>-1</v>
      </c>
      <c r="G12" s="156">
        <f>SUM(IF(AM!J7-AM!J$2=2,0,(IF(AM!J7-AM!J$2=0,2,(IF(AM!J7-AM!J$2&gt;2,-1,(IF(AM!J7-AM!J$2=-1,4,(IF(AM!J7-AM!J$2=-2,8,IF(AM!J7-AM!J$2=1,1)))))))))))</f>
        <v>0</v>
      </c>
      <c r="H12" s="156">
        <f>SUM(IF(AM!K7-AM!K$2=2,0,(IF(AM!K7-AM!K$2=0,2,(IF(AM!K7-AM!K$2&gt;2,-1,(IF(AM!K7-AM!K$2=-1,4,(IF(AM!K7-AM!K$2=-2,8,IF(AM!K7-AM!K$2=1,1)))))))))))</f>
        <v>1</v>
      </c>
      <c r="I12" s="156">
        <f>SUM(IF(AM!L7-AM!L$2=2,0,(IF(AM!L7-AM!L$2=0,2,(IF(AM!L7-AM!L$2&gt;2,-1,(IF(AM!L7-AM!L$2=-1,4,(IF(AM!L7-AM!L$2=-2,8,IF(AM!L7-AM!L$2=1,1)))))))))))</f>
        <v>0</v>
      </c>
      <c r="J12" s="156">
        <f>SUM(IF(AM!M7-AM!M$2=2,0,(IF(AM!M7-AM!M$2=0,2,(IF(AM!M7-AM!M$2&gt;2,-1,(IF(AM!M7-AM!M$2=-1,4,(IF(AM!M7-AM!M$2=-2,8,IF(AM!M7-AM!M$2=1,1)))))))))))</f>
        <v>1</v>
      </c>
      <c r="K12" s="156"/>
      <c r="L12" s="156">
        <f>SUM(IF(AM!O7-AM!O$2=2,0,(IF(AM!O7-AM!O$2=0,2,(IF(AM!O7-AM!O$2&gt;2,-1,(IF(AM!O7-AM!O$2=-1,4,(IF(AM!O7-AM!O$2=-2,8,IF(AM!O7-AM!O$2=1,1)))))))))))</f>
        <v>2</v>
      </c>
      <c r="M12" s="156">
        <f>SUM(IF(AM!P7-AM!P$2=2,0,(IF(AM!P7-AM!P$2=0,2,(IF(AM!P7-AM!P$2&gt;2,-1,(IF(AM!P7-AM!P$2=-1,4,(IF(AM!P7-AM!P$2=-2,8,IF(AM!P7-AM!P$2=1,1)))))))))))</f>
        <v>0</v>
      </c>
      <c r="N12" s="156">
        <f>SUM(IF(AM!Q7-AM!Q$2=2,0,(IF(AM!Q7-AM!Q$2=0,2,(IF(AM!Q7-AM!Q$2&gt;2,-1,(IF(AM!Q7-AM!Q$2=-1,4,(IF(AM!Q7-AM!Q$2=-2,8,IF(AM!Q7-AM!Q$2=1,1)))))))))))</f>
        <v>0</v>
      </c>
      <c r="O12" s="156">
        <f>SUM(IF(AM!R7-AM!R$2=2,0,(IF(AM!R7-AM!R$2=0,2,(IF(AM!R7-AM!R$2&gt;2,-1,(IF(AM!R7-AM!R$2=-1,4,(IF(AM!R7-AM!R$2=-2,8,IF(AM!R7-AM!R$2=1,1)))))))))))</f>
        <v>-1</v>
      </c>
      <c r="P12" s="156">
        <f>SUM(IF(AM!S7-AM!S$2=2,0,(IF(AM!S7-AM!S$2=0,2,(IF(AM!S7-AM!S$2&gt;2,-1,(IF(AM!S7-AM!S$2=-1,4,(IF(AM!S7-AM!S$2=-2,8,IF(AM!S7-AM!S$2=1,1)))))))))))</f>
        <v>-1</v>
      </c>
      <c r="Q12" s="156">
        <f>SUM(IF(AM!T7-AM!T$2=2,0,(IF(AM!T7-AM!T$2=0,2,(IF(AM!T7-AM!T$2&gt;2,-1,(IF(AM!T7-AM!T$2=-1,4,(IF(AM!T7-AM!T$2=-2,8,IF(AM!T7-AM!T$2=1,1)))))))))))</f>
        <v>2</v>
      </c>
      <c r="R12" s="156">
        <f>SUM(IF(AM!U7-AM!U$2=2,0,(IF(AM!U7-AM!U$2=0,2,(IF(AM!U7-AM!U$2&gt;2,-1,(IF(AM!U7-AM!U$2=-1,4,(IF(AM!U7-AM!U$2=-2,8,IF(AM!U7-AM!U$2=1,1)))))))))))</f>
        <v>0</v>
      </c>
      <c r="S12" s="156">
        <f>SUM(IF(AM!V7-AM!V$2=2,0,(IF(AM!V7-AM!V$2=0,2,(IF(AM!V7-AM!V$2&gt;2,-1,(IF(AM!V7-AM!V$2=-1,4,(IF(AM!V7-AM!V$2=-2,8,IF(AM!V7-AM!V$2=1,1)))))))))))</f>
        <v>0</v>
      </c>
      <c r="T12" s="156">
        <f>SUM(IF(AM!W7-AM!W$2=2,0,(IF(AM!W7-AM!W$2=0,2,(IF(AM!W7-AM!W$2&gt;2,-1,(IF(AM!W7-AM!W$2=-1,4,(IF(AM!W7-AM!W$2=-2,8,IF(AM!W7-AM!W$2=1,1)))))))))))</f>
        <v>-1</v>
      </c>
      <c r="U12" s="182"/>
      <c r="V12" s="156"/>
      <c r="X12" s="38" t="s">
        <v>37</v>
      </c>
      <c r="Y12" s="39">
        <f>SUM(Y11/Y10)</f>
        <v>7</v>
      </c>
      <c r="Z12" s="40"/>
    </row>
    <row r="13" spans="1:28" ht="14.25" customHeight="1" thickBot="1">
      <c r="A13" s="155" t="str">
        <f>AM!A8</f>
        <v>Tim K</v>
      </c>
      <c r="B13" s="156">
        <f>SUM(IF(AM!E8-AM!E$2=2,0,(IF(AM!E8-AM!E$2=0,2,(IF(AM!E8-AM!E$2&gt;2,-1,(IF(AM!E8-AM!E$2=-1,4,(IF(AM!E8-AM!E$2=-2,8,IF(AM!E8-AM!E$2=1,1)))))))))))</f>
        <v>2</v>
      </c>
      <c r="C13" s="156">
        <f>SUM(IF(AM!F8-AM!F$2=2,0,(IF(AM!F8-AM!F$2=0,2,(IF(AM!F8-AM!F$2&gt;2,-1,(IF(AM!F8-AM!F$2=-1,4,(IF(AM!F8-AM!F$2=-2,8,IF(AM!F8-AM!F$2=1,1)))))))))))</f>
        <v>1</v>
      </c>
      <c r="D13" s="156">
        <f>SUM(IF(AM!G8-AM!G$2=2,0,(IF(AM!G8-AM!G$2=0,2,(IF(AM!G8-AM!G$2&gt;2,-1,(IF(AM!G8-AM!G$2=-1,4,(IF(AM!G8-AM!G$2=-2,8,IF(AM!G8-AM!G$2=1,1)))))))))))</f>
        <v>1</v>
      </c>
      <c r="E13" s="156">
        <f>SUM(IF(AM!H8-AM!H$2=2,0,(IF(AM!H8-AM!H$2=0,2,(IF(AM!H8-AM!H$2&gt;2,-1,(IF(AM!H8-AM!H$2=-1,4,(IF(AM!H8-AM!H$2=-2,8,IF(AM!H8-AM!H$2=1,1)))))))))))</f>
        <v>4</v>
      </c>
      <c r="F13" s="156">
        <f>SUM(IF(AM!I8-AM!I$2=2,0,(IF(AM!I8-AM!I$2=0,2,(IF(AM!I8-AM!I$2&gt;2,-1,(IF(AM!I8-AM!I$2=-1,4,(IF(AM!I8-AM!I$2=-2,8,IF(AM!I8-AM!I$2=1,1)))))))))))</f>
        <v>2</v>
      </c>
      <c r="G13" s="156">
        <f>SUM(IF(AM!J8-AM!J$2=2,0,(IF(AM!J8-AM!J$2=0,2,(IF(AM!J8-AM!J$2&gt;2,-1,(IF(AM!J8-AM!J$2=-1,4,(IF(AM!J8-AM!J$2=-2,8,IF(AM!J8-AM!J$2=1,1)))))))))))</f>
        <v>2</v>
      </c>
      <c r="H13" s="156">
        <f>SUM(IF(AM!K8-AM!K$2=2,0,(IF(AM!K8-AM!K$2=0,2,(IF(AM!K8-AM!K$2&gt;2,-1,(IF(AM!K8-AM!K$2=-1,4,(IF(AM!K8-AM!K$2=-2,8,IF(AM!K8-AM!K$2=1,1)))))))))))</f>
        <v>4</v>
      </c>
      <c r="I13" s="156">
        <f>SUM(IF(AM!L8-AM!L$2=2,0,(IF(AM!L8-AM!L$2=0,2,(IF(AM!L8-AM!L$2&gt;2,-1,(IF(AM!L8-AM!L$2=-1,4,(IF(AM!L8-AM!L$2=-2,8,IF(AM!L8-AM!L$2=1,1)))))))))))</f>
        <v>2</v>
      </c>
      <c r="J13" s="156">
        <f>SUM(IF(AM!M8-AM!M$2=2,0,(IF(AM!M8-AM!M$2=0,2,(IF(AM!M8-AM!M$2&gt;2,-1,(IF(AM!M8-AM!M$2=-1,4,(IF(AM!M8-AM!M$2=-2,8,IF(AM!M8-AM!M$2=1,1)))))))))))</f>
        <v>1</v>
      </c>
      <c r="K13" s="156"/>
      <c r="L13" s="156">
        <f>SUM(IF(AM!O8-AM!O$2=2,0,(IF(AM!O8-AM!O$2=0,2,(IF(AM!O8-AM!O$2&gt;2,-1,(IF(AM!O8-AM!O$2=-1,4,(IF(AM!O8-AM!O$2=-2,8,IF(AM!O8-AM!O$2=1,1)))))))))))</f>
        <v>2</v>
      </c>
      <c r="M13" s="156">
        <f>SUM(IF(AM!P8-AM!P$2=2,0,(IF(AM!P8-AM!P$2=0,2,(IF(AM!P8-AM!P$2&gt;2,-1,(IF(AM!P8-AM!P$2=-1,4,(IF(AM!P8-AM!P$2=-2,8,IF(AM!P8-AM!P$2=1,1)))))))))))</f>
        <v>2</v>
      </c>
      <c r="N13" s="156">
        <f>SUM(IF(AM!Q8-AM!Q$2=2,0,(IF(AM!Q8-AM!Q$2=0,2,(IF(AM!Q8-AM!Q$2&gt;2,-1,(IF(AM!Q8-AM!Q$2=-1,4,(IF(AM!Q8-AM!Q$2=-2,8,IF(AM!Q8-AM!Q$2=1,1)))))))))))</f>
        <v>0</v>
      </c>
      <c r="O13" s="156">
        <f>SUM(IF(AM!R8-AM!R$2=2,0,(IF(AM!R8-AM!R$2=0,2,(IF(AM!R8-AM!R$2&gt;2,-1,(IF(AM!R8-AM!R$2=-1,4,(IF(AM!R8-AM!R$2=-2,8,IF(AM!R8-AM!R$2=1,1)))))))))))</f>
        <v>1</v>
      </c>
      <c r="P13" s="156">
        <f>SUM(IF(AM!S8-AM!S$2=2,0,(IF(AM!S8-AM!S$2=0,2,(IF(AM!S8-AM!S$2&gt;2,-1,(IF(AM!S8-AM!S$2=-1,4,(IF(AM!S8-AM!S$2=-2,8,IF(AM!S8-AM!S$2=1,1)))))))))))</f>
        <v>1</v>
      </c>
      <c r="Q13" s="156">
        <f>SUM(IF(AM!T8-AM!T$2=2,0,(IF(AM!T8-AM!T$2=0,2,(IF(AM!T8-AM!T$2&gt;2,-1,(IF(AM!T8-AM!T$2=-1,4,(IF(AM!T8-AM!T$2=-2,8,IF(AM!T8-AM!T$2=1,1)))))))))))</f>
        <v>1</v>
      </c>
      <c r="R13" s="156">
        <f>SUM(IF(AM!U8-AM!U$2=2,0,(IF(AM!U8-AM!U$2=0,2,(IF(AM!U8-AM!U$2&gt;2,-1,(IF(AM!U8-AM!U$2=-1,4,(IF(AM!U8-AM!U$2=-2,8,IF(AM!U8-AM!U$2=1,1)))))))))))</f>
        <v>4</v>
      </c>
      <c r="S13" s="156">
        <f>SUM(IF(AM!V8-AM!V$2=2,0,(IF(AM!V8-AM!V$2=0,2,(IF(AM!V8-AM!V$2&gt;2,-1,(IF(AM!V8-AM!V$2=-1,4,(IF(AM!V8-AM!V$2=-2,8,IF(AM!V8-AM!V$2=1,1)))))))))))</f>
        <v>2</v>
      </c>
      <c r="T13" s="156">
        <f>SUM(IF(AM!W8-AM!W$2=2,0,(IF(AM!W8-AM!W$2=0,2,(IF(AM!W8-AM!W$2&gt;2,-1,(IF(AM!W8-AM!W$2=-1,4,(IF(AM!W8-AM!W$2=-2,8,IF(AM!W8-AM!W$2=1,1)))))))))))</f>
        <v>2</v>
      </c>
      <c r="U13" s="182"/>
      <c r="V13" s="156"/>
      <c r="X13" s="134"/>
      <c r="Y13" s="134"/>
      <c r="Z13" s="134"/>
    </row>
    <row r="14" spans="1:28" s="134" customFormat="1" ht="14.25" customHeight="1">
      <c r="A14" s="155" t="str">
        <f>AM!A9</f>
        <v>Kevin</v>
      </c>
      <c r="B14" s="156">
        <f>SUM(IF(AM!E9-AM!E$2=2,0,(IF(AM!E9-AM!E$2=0,2,(IF(AM!E9-AM!E$2&gt;2,-1,(IF(AM!E9-AM!E$2=-1,4,(IF(AM!E9-AM!E$2=-2,8,IF(AM!E9-AM!E$2=1,1)))))))))))</f>
        <v>1</v>
      </c>
      <c r="C14" s="156">
        <f>SUM(IF(AM!F9-AM!F$2=2,0,(IF(AM!F9-AM!F$2=0,2,(IF(AM!F9-AM!F$2&gt;2,-1,(IF(AM!F9-AM!F$2=-1,4,(IF(AM!F9-AM!F$2=-2,8,IF(AM!F9-AM!F$2=1,1)))))))))))</f>
        <v>0</v>
      </c>
      <c r="D14" s="156">
        <f>SUM(IF(AM!G9-AM!G$2=2,0,(IF(AM!G9-AM!G$2=0,2,(IF(AM!G9-AM!G$2&gt;2,-1,(IF(AM!G9-AM!G$2=-1,4,(IF(AM!G9-AM!G$2=-2,8,IF(AM!G9-AM!G$2=1,1)))))))))))</f>
        <v>0</v>
      </c>
      <c r="E14" s="156">
        <f>SUM(IF(AM!H9-AM!H$2=2,0,(IF(AM!H9-AM!H$2=0,2,(IF(AM!H9-AM!H$2&gt;2,-1,(IF(AM!H9-AM!H$2=-1,4,(IF(AM!H9-AM!H$2=-2,8,IF(AM!H9-AM!H$2=1,1)))))))))))</f>
        <v>1</v>
      </c>
      <c r="F14" s="156">
        <f>SUM(IF(AM!I9-AM!I$2=2,0,(IF(AM!I9-AM!I$2=0,2,(IF(AM!I9-AM!I$2&gt;2,-1,(IF(AM!I9-AM!I$2=-1,4,(IF(AM!I9-AM!I$2=-2,8,IF(AM!I9-AM!I$2=1,1)))))))))))</f>
        <v>1</v>
      </c>
      <c r="G14" s="156">
        <f>SUM(IF(AM!J9-AM!J$2=2,0,(IF(AM!J9-AM!J$2=0,2,(IF(AM!J9-AM!J$2&gt;2,-1,(IF(AM!J9-AM!J$2=-1,4,(IF(AM!J9-AM!J$2=-2,8,IF(AM!J9-AM!J$2=1,1)))))))))))</f>
        <v>1</v>
      </c>
      <c r="H14" s="156">
        <f>SUM(IF(AM!K9-AM!K$2=2,0,(IF(AM!K9-AM!K$2=0,2,(IF(AM!K9-AM!K$2&gt;2,-1,(IF(AM!K9-AM!K$2=-1,4,(IF(AM!K9-AM!K$2=-2,8,IF(AM!K9-AM!K$2=1,1)))))))))))</f>
        <v>1</v>
      </c>
      <c r="I14" s="156">
        <f>SUM(IF(AM!L9-AM!L$2=2,0,(IF(AM!L9-AM!L$2=0,2,(IF(AM!L9-AM!L$2&gt;2,-1,(IF(AM!L9-AM!L$2=-1,4,(IF(AM!L9-AM!L$2=-2,8,IF(AM!L9-AM!L$2=1,1)))))))))))</f>
        <v>2</v>
      </c>
      <c r="J14" s="156">
        <f>SUM(IF(AM!M9-AM!M$2=2,0,(IF(AM!M9-AM!M$2=0,2,(IF(AM!M9-AM!M$2&gt;2,-1,(IF(AM!M9-AM!M$2=-1,4,(IF(AM!M9-AM!M$2=-2,8,IF(AM!M9-AM!M$2=1,1)))))))))))</f>
        <v>0</v>
      </c>
      <c r="K14" s="156"/>
      <c r="L14" s="156">
        <f>SUM(IF(AM!O9-AM!O$2=2,0,(IF(AM!O9-AM!O$2=0,2,(IF(AM!O9-AM!O$2&gt;2,-1,(IF(AM!O9-AM!O$2=-1,4,(IF(AM!O9-AM!O$2=-2,8,IF(AM!O9-AM!O$2=1,1)))))))))))</f>
        <v>1</v>
      </c>
      <c r="M14" s="156">
        <f>SUM(IF(AM!P9-AM!P$2=2,0,(IF(AM!P9-AM!P$2=0,2,(IF(AM!P9-AM!P$2&gt;2,-1,(IF(AM!P9-AM!P$2=-1,4,(IF(AM!P9-AM!P$2=-2,8,IF(AM!P9-AM!P$2=1,1)))))))))))</f>
        <v>0</v>
      </c>
      <c r="N14" s="156">
        <f>SUM(IF(AM!Q9-AM!Q$2=2,0,(IF(AM!Q9-AM!Q$2=0,2,(IF(AM!Q9-AM!Q$2&gt;2,-1,(IF(AM!Q9-AM!Q$2=-1,4,(IF(AM!Q9-AM!Q$2=-2,8,IF(AM!Q9-AM!Q$2=1,1)))))))))))</f>
        <v>-1</v>
      </c>
      <c r="O14" s="156">
        <f>SUM(IF(AM!R9-AM!R$2=2,0,(IF(AM!R9-AM!R$2=0,2,(IF(AM!R9-AM!R$2&gt;2,-1,(IF(AM!R9-AM!R$2=-1,4,(IF(AM!R9-AM!R$2=-2,8,IF(AM!R9-AM!R$2=1,1)))))))))))</f>
        <v>1</v>
      </c>
      <c r="P14" s="156">
        <f>SUM(IF(AM!S9-AM!S$2=2,0,(IF(AM!S9-AM!S$2=0,2,(IF(AM!S9-AM!S$2&gt;2,-1,(IF(AM!S9-AM!S$2=-1,4,(IF(AM!S9-AM!S$2=-2,8,IF(AM!S9-AM!S$2=1,1)))))))))))</f>
        <v>2</v>
      </c>
      <c r="Q14" s="156">
        <f>SUM(IF(AM!T9-AM!T$2=2,0,(IF(AM!T9-AM!T$2=0,2,(IF(AM!T9-AM!T$2&gt;2,-1,(IF(AM!T9-AM!T$2=-1,4,(IF(AM!T9-AM!T$2=-2,8,IF(AM!T9-AM!T$2=1,1)))))))))))</f>
        <v>2</v>
      </c>
      <c r="R14" s="156">
        <f>SUM(IF(AM!U9-AM!U$2=2,0,(IF(AM!U9-AM!U$2=0,2,(IF(AM!U9-AM!U$2&gt;2,-1,(IF(AM!U9-AM!U$2=-1,4,(IF(AM!U9-AM!U$2=-2,8,IF(AM!U9-AM!U$2=1,1)))))))))))</f>
        <v>2</v>
      </c>
      <c r="S14" s="156">
        <f>SUM(IF(AM!V9-AM!V$2=2,0,(IF(AM!V9-AM!V$2=0,2,(IF(AM!V9-AM!V$2&gt;2,-1,(IF(AM!V9-AM!V$2=-1,4,(IF(AM!V9-AM!V$2=-2,8,IF(AM!V9-AM!V$2=1,1)))))))))))</f>
        <v>2</v>
      </c>
      <c r="T14" s="156">
        <f>SUM(IF(AM!W9-AM!W$2=2,0,(IF(AM!W9-AM!W$2=0,2,(IF(AM!W9-AM!W$2&gt;2,-1,(IF(AM!W9-AM!W$2=-1,4,(IF(AM!W9-AM!W$2=-2,8,IF(AM!W9-AM!W$2=1,1)))))))))))</f>
        <v>2</v>
      </c>
      <c r="U14" s="182"/>
      <c r="V14" s="156"/>
      <c r="X14" s="41" t="s">
        <v>46</v>
      </c>
      <c r="Y14" s="42">
        <f>T59</f>
        <v>6.5</v>
      </c>
      <c r="Z14" s="43"/>
    </row>
    <row r="15" spans="1:28" s="134" customFormat="1" ht="14.25" customHeight="1">
      <c r="A15" s="155" t="str">
        <f>AM!A10</f>
        <v>Steve</v>
      </c>
      <c r="B15" s="245">
        <f>SUM(IF(AM!E10-AM!E$2=2,0,(IF(AM!E10-AM!E$2=0,2,(IF(AM!E10-AM!E$2&gt;2,-1,(IF(AM!E10-AM!E$2=-1,4,(IF(AM!E10-AM!E$2=-2,8,IF(AM!E10-AM!E$2=1,1)))))))))))</f>
        <v>-1</v>
      </c>
      <c r="C15" s="224">
        <f>SUM(IF(AM!F10-AM!F$2=2,0,(IF(AM!F10-AM!F$2=0,2,(IF(AM!F10-AM!F$2&gt;2,-1,(IF(AM!F10-AM!F$2=-1,4,(IF(AM!F10-AM!F$2=-2,8,IF(AM!F10-AM!F$2=1,1)))))))))))</f>
        <v>-1</v>
      </c>
      <c r="D15" s="224">
        <f>SUM(IF(AM!G10-AM!G$2=2,0,(IF(AM!G10-AM!G$2=0,2,(IF(AM!G10-AM!G$2&gt;2,-1,(IF(AM!G10-AM!G$2=-1,4,(IF(AM!G10-AM!G$2=-2,8,IF(AM!G10-AM!G$2=1,1)))))))))))</f>
        <v>0</v>
      </c>
      <c r="E15" s="224">
        <f>SUM(IF(AM!H10-AM!H$2=2,0,(IF(AM!H10-AM!H$2=0,2,(IF(AM!H10-AM!H$2&gt;2,-1,(IF(AM!H10-AM!H$2=-1,4,(IF(AM!H10-AM!H$2=-2,8,IF(AM!H10-AM!H$2=1,1)))))))))))</f>
        <v>1</v>
      </c>
      <c r="F15" s="224">
        <f>SUM(IF(AM!I10-AM!I$2=2,0,(IF(AM!I10-AM!I$2=0,2,(IF(AM!I10-AM!I$2&gt;2,-1,(IF(AM!I10-AM!I$2=-1,4,(IF(AM!I10-AM!I$2=-2,8,IF(AM!I10-AM!I$2=1,1)))))))))))</f>
        <v>0</v>
      </c>
      <c r="G15" s="224">
        <f>SUM(IF(AM!J10-AM!J$2=2,0,(IF(AM!J10-AM!J$2=0,2,(IF(AM!J10-AM!J$2&gt;2,-1,(IF(AM!J10-AM!J$2=-1,4,(IF(AM!J10-AM!J$2=-2,8,IF(AM!J10-AM!J$2=1,1)))))))))))</f>
        <v>2</v>
      </c>
      <c r="H15" s="224">
        <f>SUM(IF(AM!K10-AM!K$2=2,0,(IF(AM!K10-AM!K$2=0,2,(IF(AM!K10-AM!K$2&gt;2,-1,(IF(AM!K10-AM!K$2=-1,4,(IF(AM!K10-AM!K$2=-2,8,IF(AM!K10-AM!K$2=1,1)))))))))))</f>
        <v>1</v>
      </c>
      <c r="I15" s="224">
        <f>SUM(IF(AM!L10-AM!L$2=2,0,(IF(AM!L10-AM!L$2=0,2,(IF(AM!L10-AM!L$2&gt;2,-1,(IF(AM!L10-AM!L$2=-1,4,(IF(AM!L10-AM!L$2=-2,8,IF(AM!L10-AM!L$2=1,1)))))))))))</f>
        <v>1</v>
      </c>
      <c r="J15" s="224">
        <f>SUM(IF(AM!M10-AM!M$2=2,0,(IF(AM!M10-AM!M$2=0,2,(IF(AM!M10-AM!M$2&gt;2,-1,(IF(AM!M10-AM!M$2=-1,4,(IF(AM!M10-AM!M$2=-2,8,IF(AM!M10-AM!M$2=1,1)))))))))))</f>
        <v>0</v>
      </c>
      <c r="K15" s="224"/>
      <c r="L15" s="224">
        <f>SUM(IF(AM!O10-AM!O$2=2,0,(IF(AM!O10-AM!O$2=0,2,(IF(AM!O10-AM!O$2&gt;2,-1,(IF(AM!O10-AM!O$2=-1,4,(IF(AM!O10-AM!O$2=-2,8,IF(AM!O10-AM!O$2=1,1)))))))))))</f>
        <v>0</v>
      </c>
      <c r="M15" s="224">
        <f>SUM(IF(AM!P10-AM!P$2=2,0,(IF(AM!P10-AM!P$2=0,2,(IF(AM!P10-AM!P$2&gt;2,-1,(IF(AM!P10-AM!P$2=-1,4,(IF(AM!P10-AM!P$2=-2,8,IF(AM!P10-AM!P$2=1,1)))))))))))</f>
        <v>0</v>
      </c>
      <c r="N15" s="224">
        <f>SUM(IF(AM!Q10-AM!Q$2=2,0,(IF(AM!Q10-AM!Q$2=0,2,(IF(AM!Q10-AM!Q$2&gt;2,-1,(IF(AM!Q10-AM!Q$2=-1,4,(IF(AM!Q10-AM!Q$2=-2,8,IF(AM!Q10-AM!Q$2=1,1)))))))))))</f>
        <v>1</v>
      </c>
      <c r="O15" s="224">
        <f>SUM(IF(AM!R10-AM!R$2=2,0,(IF(AM!R10-AM!R$2=0,2,(IF(AM!R10-AM!R$2&gt;2,-1,(IF(AM!R10-AM!R$2=-1,4,(IF(AM!R10-AM!R$2=-2,8,IF(AM!R10-AM!R$2=1,1)))))))))))</f>
        <v>0</v>
      </c>
      <c r="P15" s="224">
        <f>SUM(IF(AM!S10-AM!S$2=2,0,(IF(AM!S10-AM!S$2=0,2,(IF(AM!S10-AM!S$2&gt;2,-1,(IF(AM!S10-AM!S$2=-1,4,(IF(AM!S10-AM!S$2=-2,8,IF(AM!S10-AM!S$2=1,1)))))))))))</f>
        <v>0</v>
      </c>
      <c r="Q15" s="224">
        <f>SUM(IF(AM!T10-AM!T$2=2,0,(IF(AM!T10-AM!T$2=0,2,(IF(AM!T10-AM!T$2&gt;2,-1,(IF(AM!T10-AM!T$2=-1,4,(IF(AM!T10-AM!T$2=-2,8,IF(AM!T10-AM!T$2=1,1)))))))))))</f>
        <v>1</v>
      </c>
      <c r="R15" s="224">
        <f>SUM(IF(AM!U10-AM!U$2=2,0,(IF(AM!U10-AM!U$2=0,2,(IF(AM!U10-AM!U$2&gt;2,-1,(IF(AM!U10-AM!U$2=-1,4,(IF(AM!U10-AM!U$2=-2,8,IF(AM!U10-AM!U$2=1,1)))))))))))</f>
        <v>2</v>
      </c>
      <c r="S15" s="224">
        <f>SUM(IF(AM!V10-AM!V$2=2,0,(IF(AM!V10-AM!V$2=0,2,(IF(AM!V10-AM!V$2&gt;2,-1,(IF(AM!V10-AM!V$2=-1,4,(IF(AM!V10-AM!V$2=-2,8,IF(AM!V10-AM!V$2=1,1)))))))))))</f>
        <v>2</v>
      </c>
      <c r="T15" s="224">
        <f>SUM(IF(AM!W10-AM!W$2=2,0,(IF(AM!W10-AM!W$2=0,2,(IF(AM!W10-AM!W$2&gt;2,-1,(IF(AM!W10-AM!W$2=-1,4,(IF(AM!W10-AM!W$2=-2,8,IF(AM!W10-AM!W$2=1,1)))))))))))</f>
        <v>-1</v>
      </c>
      <c r="U15" s="182"/>
      <c r="V15" s="156"/>
      <c r="X15" s="33" t="s">
        <v>38</v>
      </c>
      <c r="Y15" s="60">
        <v>1</v>
      </c>
      <c r="Z15" s="37"/>
    </row>
    <row r="16" spans="1:28" ht="14.25" customHeight="1">
      <c r="A16" s="157"/>
      <c r="B16" s="158">
        <f>SUM(B12:B15)</f>
        <v>3</v>
      </c>
      <c r="C16" s="158">
        <f t="shared" ref="C16:J16" si="4">SUM(C12:C15)</f>
        <v>0</v>
      </c>
      <c r="D16" s="158">
        <f t="shared" si="4"/>
        <v>2</v>
      </c>
      <c r="E16" s="158">
        <f t="shared" si="4"/>
        <v>6</v>
      </c>
      <c r="F16" s="158">
        <f t="shared" si="4"/>
        <v>2</v>
      </c>
      <c r="G16" s="158">
        <f t="shared" si="4"/>
        <v>5</v>
      </c>
      <c r="H16" s="158">
        <f t="shared" si="4"/>
        <v>7</v>
      </c>
      <c r="I16" s="158">
        <f t="shared" si="4"/>
        <v>5</v>
      </c>
      <c r="J16" s="158">
        <f t="shared" si="4"/>
        <v>2</v>
      </c>
      <c r="K16" s="156"/>
      <c r="L16" s="158">
        <f>SUM(L12:L15)</f>
        <v>5</v>
      </c>
      <c r="M16" s="158">
        <f t="shared" ref="M16:T16" si="5">SUM(M12:M15)</f>
        <v>2</v>
      </c>
      <c r="N16" s="158">
        <f t="shared" si="5"/>
        <v>0</v>
      </c>
      <c r="O16" s="158">
        <f t="shared" si="5"/>
        <v>1</v>
      </c>
      <c r="P16" s="158">
        <f t="shared" si="5"/>
        <v>2</v>
      </c>
      <c r="Q16" s="158">
        <f t="shared" si="5"/>
        <v>6</v>
      </c>
      <c r="R16" s="158">
        <f t="shared" si="5"/>
        <v>8</v>
      </c>
      <c r="S16" s="158">
        <f t="shared" si="5"/>
        <v>6</v>
      </c>
      <c r="T16" s="158">
        <f t="shared" si="5"/>
        <v>2</v>
      </c>
      <c r="U16" s="182"/>
      <c r="V16" s="159"/>
      <c r="X16" s="33" t="s">
        <v>35</v>
      </c>
      <c r="Y16" s="22">
        <v>4</v>
      </c>
      <c r="Z16" s="37" t="s">
        <v>29</v>
      </c>
    </row>
    <row r="17" spans="1:26" ht="14.25" customHeight="1">
      <c r="A17" s="157"/>
      <c r="B17" s="156"/>
      <c r="C17" s="156">
        <f>SUM(B16:C16)</f>
        <v>3</v>
      </c>
      <c r="D17" s="156">
        <f t="shared" ref="D17:J17" si="6">SUM(D16+C17)</f>
        <v>5</v>
      </c>
      <c r="E17" s="156">
        <f t="shared" si="6"/>
        <v>11</v>
      </c>
      <c r="F17" s="156">
        <f t="shared" si="6"/>
        <v>13</v>
      </c>
      <c r="G17" s="160">
        <f t="shared" si="6"/>
        <v>18</v>
      </c>
      <c r="H17" s="160">
        <f t="shared" si="6"/>
        <v>25</v>
      </c>
      <c r="I17" s="160">
        <f t="shared" si="6"/>
        <v>30</v>
      </c>
      <c r="J17" s="160">
        <f t="shared" si="6"/>
        <v>32</v>
      </c>
      <c r="K17" s="156"/>
      <c r="L17" s="156"/>
      <c r="M17" s="156">
        <f>SUM(M16+L16)</f>
        <v>7</v>
      </c>
      <c r="N17" s="156">
        <f t="shared" ref="N17:T17" si="7">SUM(N16+M17)</f>
        <v>7</v>
      </c>
      <c r="O17" s="156">
        <f t="shared" si="7"/>
        <v>8</v>
      </c>
      <c r="P17" s="156">
        <f t="shared" si="7"/>
        <v>10</v>
      </c>
      <c r="Q17" s="156">
        <f t="shared" si="7"/>
        <v>16</v>
      </c>
      <c r="R17" s="156">
        <f t="shared" si="7"/>
        <v>24</v>
      </c>
      <c r="S17" s="156">
        <f t="shared" si="7"/>
        <v>30</v>
      </c>
      <c r="T17" s="156">
        <f t="shared" si="7"/>
        <v>32</v>
      </c>
      <c r="U17" s="183"/>
      <c r="V17" s="159"/>
      <c r="X17" s="33" t="s">
        <v>36</v>
      </c>
      <c r="Y17" s="16">
        <f>SUM(Y7/Y15)</f>
        <v>28</v>
      </c>
      <c r="Z17" s="34"/>
    </row>
    <row r="18" spans="1:26" ht="14.25" customHeight="1" thickBot="1">
      <c r="A18" s="157"/>
      <c r="B18" s="156"/>
      <c r="C18" s="156"/>
      <c r="D18" s="156"/>
      <c r="E18" s="156"/>
      <c r="F18" s="156"/>
      <c r="G18" s="160"/>
      <c r="H18" s="435" t="s">
        <v>33</v>
      </c>
      <c r="I18" s="436"/>
      <c r="J18" s="161">
        <f>SUM(J17-'2017 EoS Pairings'!N6)</f>
        <v>4</v>
      </c>
      <c r="K18" s="162"/>
      <c r="L18" s="156"/>
      <c r="M18" s="156"/>
      <c r="N18" s="160"/>
      <c r="O18" s="156"/>
      <c r="P18" s="156"/>
      <c r="Q18" s="156"/>
      <c r="R18" s="435" t="s">
        <v>34</v>
      </c>
      <c r="S18" s="436"/>
      <c r="T18" s="161">
        <f>SUM(T17-'2017 EoS Pairings'!O6)</f>
        <v>4</v>
      </c>
      <c r="U18" s="183"/>
      <c r="V18" s="161">
        <f>SUM(J18,T18)</f>
        <v>8</v>
      </c>
      <c r="X18" s="38" t="s">
        <v>37</v>
      </c>
      <c r="Y18" s="39">
        <f>SUM(Y17/Y16)</f>
        <v>7</v>
      </c>
      <c r="Z18" s="40"/>
    </row>
    <row r="19" spans="1:26" ht="14.25" customHeight="1" thickBo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84"/>
      <c r="V19" s="136"/>
      <c r="X19" s="134"/>
      <c r="Y19" s="134"/>
      <c r="Z19" s="134"/>
    </row>
    <row r="20" spans="1:26" ht="14.25" customHeight="1">
      <c r="A20" s="11" t="str">
        <f>AM!A11</f>
        <v>John</v>
      </c>
      <c r="B20" s="15">
        <f>SUM(IF(AM!E11-AM!E$2=2,0,(IF(AM!E11-AM!E$2=0,2,(IF(AM!E11-AM!E$2&gt;2,-1,(IF(AM!E11-AM!E$2=-1,4,(IF(AM!E11-AM!E$2=-2,8,IF(AM!E11-AM!E$2=1,1)))))))))))</f>
        <v>1</v>
      </c>
      <c r="C20" s="15">
        <f>SUM(IF(AM!F11-AM!F$2=2,0,(IF(AM!F11-AM!F$2=0,2,(IF(AM!F11-AM!F$2&gt;2,-1,(IF(AM!F11-AM!F$2=-1,4,(IF(AM!F11-AM!F$2=-2,8,IF(AM!F11-AM!F$2=1,1)))))))))))</f>
        <v>1</v>
      </c>
      <c r="D20" s="15">
        <f>SUM(IF(AM!G11-AM!G$2=2,0,(IF(AM!G11-AM!G$2=0,2,(IF(AM!G11-AM!G$2&gt;2,-1,(IF(AM!G11-AM!G$2=-1,4,(IF(AM!G11-AM!G$2=-2,8,IF(AM!G11-AM!G$2=1,1)))))))))))</f>
        <v>0</v>
      </c>
      <c r="E20" s="15">
        <f>SUM(IF(AM!H11-AM!H$2=2,0,(IF(AM!H11-AM!H$2=0,2,(IF(AM!H11-AM!H$2&gt;2,-1,(IF(AM!H11-AM!H$2=-1,4,(IF(AM!H11-AM!H$2=-2,8,IF(AM!H11-AM!H$2=1,1)))))))))))</f>
        <v>0</v>
      </c>
      <c r="F20" s="15">
        <f>SUM(IF(AM!I11-AM!I$2=2,0,(IF(AM!I11-AM!I$2=0,2,(IF(AM!I11-AM!I$2&gt;2,-1,(IF(AM!I11-AM!I$2=-1,4,(IF(AM!I11-AM!I$2=-2,8,IF(AM!I11-AM!I$2=1,1)))))))))))</f>
        <v>1</v>
      </c>
      <c r="G20" s="15">
        <f>SUM(IF(AM!J11-AM!J$2=2,0,(IF(AM!J11-AM!J$2=0,2,(IF(AM!J11-AM!J$2&gt;2,-1,(IF(AM!J11-AM!J$2=-1,4,(IF(AM!J11-AM!J$2=-2,8,IF(AM!J11-AM!J$2=1,1)))))))))))</f>
        <v>2</v>
      </c>
      <c r="H20" s="15">
        <f>SUM(IF(AM!K11-AM!K$2=2,0,(IF(AM!K11-AM!K$2=0,2,(IF(AM!K11-AM!K$2&gt;2,-1,(IF(AM!K11-AM!K$2=-1,4,(IF(AM!K11-AM!K$2=-2,8,IF(AM!K11-AM!K$2=1,1)))))))))))</f>
        <v>1</v>
      </c>
      <c r="I20" s="15">
        <f>SUM(IF(AM!L11-AM!L$2=2,0,(IF(AM!L11-AM!L$2=0,2,(IF(AM!L11-AM!L$2&gt;2,-1,(IF(AM!L11-AM!L$2=-1,4,(IF(AM!L11-AM!L$2=-2,8,IF(AM!L11-AM!L$2=1,1)))))))))))</f>
        <v>0</v>
      </c>
      <c r="J20" s="15">
        <f>SUM(IF(AM!M11-AM!M$2=2,0,(IF(AM!M11-AM!M$2=0,2,(IF(AM!M11-AM!M$2&gt;2,-1,(IF(AM!M11-AM!M$2=-1,4,(IF(AM!M11-AM!M$2=-2,8,IF(AM!M11-AM!M$2=1,1)))))))))))</f>
        <v>1</v>
      </c>
      <c r="K20" s="15" t="s">
        <v>50</v>
      </c>
      <c r="L20" s="15">
        <f>SUM(IF(AM!O11-AM!O$2=2,0,(IF(AM!O11-AM!O$2=0,2,(IF(AM!O11-AM!O$2&gt;2,-1,(IF(AM!O11-AM!O$2=-1,4,(IF(AM!O11-AM!O$2=-2,8,IF(AM!O11-AM!O$2=1,1)))))))))))</f>
        <v>1</v>
      </c>
      <c r="M20" s="15">
        <f>SUM(IF(AM!P11-AM!P$2=2,0,(IF(AM!P11-AM!P$2=0,2,(IF(AM!P11-AM!P$2&gt;2,-1,(IF(AM!P11-AM!P$2=-1,4,(IF(AM!P11-AM!P$2=-2,8,IF(AM!P11-AM!P$2=1,1)))))))))))</f>
        <v>0</v>
      </c>
      <c r="N20" s="15">
        <f>SUM(IF(AM!Q11-AM!Q$2=2,0,(IF(AM!Q11-AM!Q$2=0,2,(IF(AM!Q11-AM!Q$2&gt;2,-1,(IF(AM!Q11-AM!Q$2=-1,4,(IF(AM!Q11-AM!Q$2=-2,8,IF(AM!Q11-AM!Q$2=1,1)))))))))))</f>
        <v>2</v>
      </c>
      <c r="O20" s="15">
        <f>SUM(IF(AM!R11-AM!R$2=2,0,(IF(AM!R11-AM!R$2=0,2,(IF(AM!R11-AM!R$2&gt;2,-1,(IF(AM!R11-AM!R$2=-1,4,(IF(AM!R11-AM!R$2=-2,8,IF(AM!R11-AM!R$2=1,1)))))))))))</f>
        <v>1</v>
      </c>
      <c r="P20" s="15">
        <f>SUM(IF(AM!S11-AM!S$2=2,0,(IF(AM!S11-AM!S$2=0,2,(IF(AM!S11-AM!S$2&gt;2,-1,(IF(AM!S11-AM!S$2=-1,4,(IF(AM!S11-AM!S$2=-2,8,IF(AM!S11-AM!S$2=1,1)))))))))))</f>
        <v>1</v>
      </c>
      <c r="Q20" s="15">
        <f>SUM(IF(AM!T11-AM!T$2=2,0,(IF(AM!T11-AM!T$2=0,2,(IF(AM!T11-AM!T$2&gt;2,-1,(IF(AM!T11-AM!T$2=-1,4,(IF(AM!T11-AM!T$2=-2,8,IF(AM!T11-AM!T$2=1,1)))))))))))</f>
        <v>0</v>
      </c>
      <c r="R20" s="15">
        <f>SUM(IF(AM!U11-AM!U$2=2,0,(IF(AM!U11-AM!U$2=0,2,(IF(AM!U11-AM!U$2&gt;2,-1,(IF(AM!U11-AM!U$2=-1,4,(IF(AM!U11-AM!U$2=-2,8,IF(AM!U11-AM!U$2=1,1)))))))))))</f>
        <v>2</v>
      </c>
      <c r="S20" s="15">
        <f>SUM(IF(AM!V11-AM!V$2=2,0,(IF(AM!V11-AM!V$2=0,2,(IF(AM!V11-AM!V$2&gt;2,-1,(IF(AM!V11-AM!V$2=-1,4,(IF(AM!V11-AM!V$2=-2,8,IF(AM!V11-AM!V$2=1,1)))))))))))</f>
        <v>2</v>
      </c>
      <c r="T20" s="15">
        <f>SUM(IF(AM!W11-AM!W$2=2,0,(IF(AM!W11-AM!W$2=0,2,(IF(AM!W11-AM!W$2&gt;2,-1,(IF(AM!W11-AM!W$2=-1,4,(IF(AM!W11-AM!W$2=-2,8,IF(AM!W11-AM!W$2=1,1)))))))))))</f>
        <v>2</v>
      </c>
      <c r="U20" s="135"/>
      <c r="V20" s="136"/>
      <c r="X20" s="41" t="s">
        <v>47</v>
      </c>
      <c r="Y20" s="42">
        <f>V59</f>
        <v>15</v>
      </c>
      <c r="Z20" s="43"/>
    </row>
    <row r="21" spans="1:26" ht="14.25" customHeight="1">
      <c r="A21" s="11" t="str">
        <f>AM!A12</f>
        <v>Blaine</v>
      </c>
      <c r="B21" s="15">
        <f>SUM(IF(AM!E12-AM!E$2=2,0,(IF(AM!E12-AM!E$2=0,2,(IF(AM!E12-AM!E$2&gt;2,-1,(IF(AM!E12-AM!E$2=-1,4,(IF(AM!E12-AM!E$2=-2,8,IF(AM!E12-AM!E$2=1,1)))))))))))</f>
        <v>0</v>
      </c>
      <c r="C21" s="15">
        <f>SUM(IF(AM!F12-AM!F$2=2,0,(IF(AM!F12-AM!F$2=0,2,(IF(AM!F12-AM!F$2&gt;2,-1,(IF(AM!F12-AM!F$2=-1,4,(IF(AM!F12-AM!F$2=-2,8,IF(AM!F12-AM!F$2=1,1)))))))))))</f>
        <v>2</v>
      </c>
      <c r="D21" s="15">
        <f>SUM(IF(AM!G12-AM!G$2=2,0,(IF(AM!G12-AM!G$2=0,2,(IF(AM!G12-AM!G$2&gt;2,-1,(IF(AM!G12-AM!G$2=-1,4,(IF(AM!G12-AM!G$2=-2,8,IF(AM!G12-AM!G$2=1,1)))))))))))</f>
        <v>4</v>
      </c>
      <c r="E21" s="15">
        <f>SUM(IF(AM!H12-AM!H$2=2,0,(IF(AM!H12-AM!H$2=0,2,(IF(AM!H12-AM!H$2&gt;2,-1,(IF(AM!H12-AM!H$2=-1,4,(IF(AM!H12-AM!H$2=-2,8,IF(AM!H12-AM!H$2=1,1)))))))))))</f>
        <v>2</v>
      </c>
      <c r="F21" s="15">
        <f>SUM(IF(AM!I12-AM!I$2=2,0,(IF(AM!I12-AM!I$2=0,2,(IF(AM!I12-AM!I$2&gt;2,-1,(IF(AM!I12-AM!I$2=-1,4,(IF(AM!I12-AM!I$2=-2,8,IF(AM!I12-AM!I$2=1,1)))))))))))</f>
        <v>2</v>
      </c>
      <c r="G21" s="15">
        <f>SUM(IF(AM!J12-AM!J$2=2,0,(IF(AM!J12-AM!J$2=0,2,(IF(AM!J12-AM!J$2&gt;2,-1,(IF(AM!J12-AM!J$2=-1,4,(IF(AM!J12-AM!J$2=-2,8,IF(AM!J12-AM!J$2=1,1)))))))))))</f>
        <v>2</v>
      </c>
      <c r="H21" s="15">
        <f>SUM(IF(AM!K12-AM!K$2=2,0,(IF(AM!K12-AM!K$2=0,2,(IF(AM!K12-AM!K$2&gt;2,-1,(IF(AM!K12-AM!K$2=-1,4,(IF(AM!K12-AM!K$2=-2,8,IF(AM!K12-AM!K$2=1,1)))))))))))</f>
        <v>1</v>
      </c>
      <c r="I21" s="15">
        <f>SUM(IF(AM!L12-AM!L$2=2,0,(IF(AM!L12-AM!L$2=0,2,(IF(AM!L12-AM!L$2&gt;2,-1,(IF(AM!L12-AM!L$2=-1,4,(IF(AM!L12-AM!L$2=-2,8,IF(AM!L12-AM!L$2=1,1)))))))))))</f>
        <v>2</v>
      </c>
      <c r="J21" s="15">
        <f>SUM(IF(AM!M12-AM!M$2=2,0,(IF(AM!M12-AM!M$2=0,2,(IF(AM!M12-AM!M$2&gt;2,-1,(IF(AM!M12-AM!M$2=-1,4,(IF(AM!M12-AM!M$2=-2,8,IF(AM!M12-AM!M$2=1,1)))))))))))</f>
        <v>2</v>
      </c>
      <c r="K21" s="15"/>
      <c r="L21" s="15">
        <f>SUM(IF(AM!O12-AM!O$2=2,0,(IF(AM!O12-AM!O$2=0,2,(IF(AM!O12-AM!O$2&gt;2,-1,(IF(AM!O12-AM!O$2=-1,4,(IF(AM!O12-AM!O$2=-2,8,IF(AM!O12-AM!O$2=1,1)))))))))))</f>
        <v>1</v>
      </c>
      <c r="M21" s="15">
        <f>SUM(IF(AM!P12-AM!P$2=2,0,(IF(AM!P12-AM!P$2=0,2,(IF(AM!P12-AM!P$2&gt;2,-1,(IF(AM!P12-AM!P$2=-1,4,(IF(AM!P12-AM!P$2=-2,8,IF(AM!P12-AM!P$2=1,1)))))))))))</f>
        <v>-1</v>
      </c>
      <c r="N21" s="15">
        <f>SUM(IF(AM!Q12-AM!Q$2=2,0,(IF(AM!Q12-AM!Q$2=0,2,(IF(AM!Q12-AM!Q$2&gt;2,-1,(IF(AM!Q12-AM!Q$2=-1,4,(IF(AM!Q12-AM!Q$2=-2,8,IF(AM!Q12-AM!Q$2=1,1)))))))))))</f>
        <v>2</v>
      </c>
      <c r="O21" s="15">
        <f>SUM(IF(AM!R12-AM!R$2=2,0,(IF(AM!R12-AM!R$2=0,2,(IF(AM!R12-AM!R$2&gt;2,-1,(IF(AM!R12-AM!R$2=-1,4,(IF(AM!R12-AM!R$2=-2,8,IF(AM!R12-AM!R$2=1,1)))))))))))</f>
        <v>2</v>
      </c>
      <c r="P21" s="15">
        <f>SUM(IF(AM!S12-AM!S$2=2,0,(IF(AM!S12-AM!S$2=0,2,(IF(AM!S12-AM!S$2&gt;2,-1,(IF(AM!S12-AM!S$2=-1,4,(IF(AM!S12-AM!S$2=-2,8,IF(AM!S12-AM!S$2=1,1)))))))))))</f>
        <v>-1</v>
      </c>
      <c r="Q21" s="15">
        <f>SUM(IF(AM!T12-AM!T$2=2,0,(IF(AM!T12-AM!T$2=0,2,(IF(AM!T12-AM!T$2&gt;2,-1,(IF(AM!T12-AM!T$2=-1,4,(IF(AM!T12-AM!T$2=-2,8,IF(AM!T12-AM!T$2=1,1)))))))))))</f>
        <v>1</v>
      </c>
      <c r="R21" s="15">
        <f>SUM(IF(AM!U12-AM!U$2=2,0,(IF(AM!U12-AM!U$2=0,2,(IF(AM!U12-AM!U$2&gt;2,-1,(IF(AM!U12-AM!U$2=-1,4,(IF(AM!U12-AM!U$2=-2,8,IF(AM!U12-AM!U$2=1,1)))))))))))</f>
        <v>-1</v>
      </c>
      <c r="S21" s="15">
        <f>SUM(IF(AM!V12-AM!V$2=2,0,(IF(AM!V12-AM!V$2=0,2,(IF(AM!V12-AM!V$2&gt;2,-1,(IF(AM!V12-AM!V$2=-1,4,(IF(AM!V12-AM!V$2=-2,8,IF(AM!V12-AM!V$2=1,1)))))))))))</f>
        <v>2</v>
      </c>
      <c r="T21" s="15">
        <f>SUM(IF(AM!W12-AM!W$2=2,0,(IF(AM!W12-AM!W$2=0,2,(IF(AM!W12-AM!W$2&gt;2,-1,(IF(AM!W12-AM!W$2=-1,4,(IF(AM!W12-AM!W$2=-2,8,IF(AM!W12-AM!W$2=1,1)))))))))))</f>
        <v>0</v>
      </c>
      <c r="U21" s="135"/>
      <c r="V21" s="136"/>
      <c r="X21" s="33" t="s">
        <v>39</v>
      </c>
      <c r="Y21" s="60">
        <v>1</v>
      </c>
      <c r="Z21" s="37" t="s">
        <v>29</v>
      </c>
    </row>
    <row r="22" spans="1:26" ht="14.25" customHeight="1">
      <c r="A22" s="11" t="str">
        <f>AM!A13</f>
        <v>Doug Ha</v>
      </c>
      <c r="B22" s="15">
        <f>SUM(IF(AM!E13-AM!E$2=2,0,(IF(AM!E13-AM!E$2=0,2,(IF(AM!E13-AM!E$2&gt;2,-1,(IF(AM!E13-AM!E$2=-1,4,(IF(AM!E13-AM!E$2=-2,8,IF(AM!E13-AM!E$2=1,1)))))))))))</f>
        <v>2</v>
      </c>
      <c r="C22" s="15">
        <f>SUM(IF(AM!F13-AM!F$2=2,0,(IF(AM!F13-AM!F$2=0,2,(IF(AM!F13-AM!F$2&gt;2,-1,(IF(AM!F13-AM!F$2=-1,4,(IF(AM!F13-AM!F$2=-2,8,IF(AM!F13-AM!F$2=1,1)))))))))))</f>
        <v>1</v>
      </c>
      <c r="D22" s="15">
        <f>SUM(IF(AM!G13-AM!G$2=2,0,(IF(AM!G13-AM!G$2=0,2,(IF(AM!G13-AM!G$2&gt;2,-1,(IF(AM!G13-AM!G$2=-1,4,(IF(AM!G13-AM!G$2=-2,8,IF(AM!G13-AM!G$2=1,1)))))))))))</f>
        <v>1</v>
      </c>
      <c r="E22" s="15">
        <f>SUM(IF(AM!H13-AM!H$2=2,0,(IF(AM!H13-AM!H$2=0,2,(IF(AM!H13-AM!H$2&gt;2,-1,(IF(AM!H13-AM!H$2=-1,4,(IF(AM!H13-AM!H$2=-2,8,IF(AM!H13-AM!H$2=1,1)))))))))))</f>
        <v>1</v>
      </c>
      <c r="F22" s="15">
        <f>SUM(IF(AM!I13-AM!I$2=2,0,(IF(AM!I13-AM!I$2=0,2,(IF(AM!I13-AM!I$2&gt;2,-1,(IF(AM!I13-AM!I$2=-1,4,(IF(AM!I13-AM!I$2=-2,8,IF(AM!I13-AM!I$2=1,1)))))))))))</f>
        <v>0</v>
      </c>
      <c r="G22" s="15">
        <f>SUM(IF(AM!J13-AM!J$2=2,0,(IF(AM!J13-AM!J$2=0,2,(IF(AM!J13-AM!J$2&gt;2,-1,(IF(AM!J13-AM!J$2=-1,4,(IF(AM!J13-AM!J$2=-2,8,IF(AM!J13-AM!J$2=1,1)))))))))))</f>
        <v>1</v>
      </c>
      <c r="H22" s="15">
        <f>SUM(IF(AM!K13-AM!K$2=2,0,(IF(AM!K13-AM!K$2=0,2,(IF(AM!K13-AM!K$2&gt;2,-1,(IF(AM!K13-AM!K$2=-1,4,(IF(AM!K13-AM!K$2=-2,8,IF(AM!K13-AM!K$2=1,1)))))))))))</f>
        <v>2</v>
      </c>
      <c r="I22" s="15">
        <f>SUM(IF(AM!L13-AM!L$2=2,0,(IF(AM!L13-AM!L$2=0,2,(IF(AM!L13-AM!L$2&gt;2,-1,(IF(AM!L13-AM!L$2=-1,4,(IF(AM!L13-AM!L$2=-2,8,IF(AM!L13-AM!L$2=1,1)))))))))))</f>
        <v>0</v>
      </c>
      <c r="J22" s="15">
        <f>SUM(IF(AM!M13-AM!M$2=2,0,(IF(AM!M13-AM!M$2=0,2,(IF(AM!M13-AM!M$2&gt;2,-1,(IF(AM!M13-AM!M$2=-1,4,(IF(AM!M13-AM!M$2=-2,8,IF(AM!M13-AM!M$2=1,1)))))))))))</f>
        <v>1</v>
      </c>
      <c r="K22" s="15"/>
      <c r="L22" s="15">
        <f>SUM(IF(AM!O13-AM!O$2=2,0,(IF(AM!O13-AM!O$2=0,2,(IF(AM!O13-AM!O$2&gt;2,-1,(IF(AM!O13-AM!O$2=-1,4,(IF(AM!O13-AM!O$2=-2,8,IF(AM!O13-AM!O$2=1,1)))))))))))</f>
        <v>1</v>
      </c>
      <c r="M22" s="15">
        <f>SUM(IF(AM!P13-AM!P$2=2,0,(IF(AM!P13-AM!P$2=0,2,(IF(AM!P13-AM!P$2&gt;2,-1,(IF(AM!P13-AM!P$2=-1,4,(IF(AM!P13-AM!P$2=-2,8,IF(AM!P13-AM!P$2=1,1)))))))))))</f>
        <v>-1</v>
      </c>
      <c r="N22" s="15">
        <f>SUM(IF(AM!Q13-AM!Q$2=2,0,(IF(AM!Q13-AM!Q$2=0,2,(IF(AM!Q13-AM!Q$2&gt;2,-1,(IF(AM!Q13-AM!Q$2=-1,4,(IF(AM!Q13-AM!Q$2=-2,8,IF(AM!Q13-AM!Q$2=1,1)))))))))))</f>
        <v>1</v>
      </c>
      <c r="O22" s="15">
        <f>SUM(IF(AM!R13-AM!R$2=2,0,(IF(AM!R13-AM!R$2=0,2,(IF(AM!R13-AM!R$2&gt;2,-1,(IF(AM!R13-AM!R$2=-1,4,(IF(AM!R13-AM!R$2=-2,8,IF(AM!R13-AM!R$2=1,1)))))))))))</f>
        <v>-1</v>
      </c>
      <c r="P22" s="15">
        <f>SUM(IF(AM!S13-AM!S$2=2,0,(IF(AM!S13-AM!S$2=0,2,(IF(AM!S13-AM!S$2&gt;2,-1,(IF(AM!S13-AM!S$2=-1,4,(IF(AM!S13-AM!S$2=-2,8,IF(AM!S13-AM!S$2=1,1)))))))))))</f>
        <v>2</v>
      </c>
      <c r="Q22" s="15">
        <f>SUM(IF(AM!T13-AM!T$2=2,0,(IF(AM!T13-AM!T$2=0,2,(IF(AM!T13-AM!T$2&gt;2,-1,(IF(AM!T13-AM!T$2=-1,4,(IF(AM!T13-AM!T$2=-2,8,IF(AM!T13-AM!T$2=1,1)))))))))))</f>
        <v>1</v>
      </c>
      <c r="R22" s="15">
        <f>SUM(IF(AM!U13-AM!U$2=2,0,(IF(AM!U13-AM!U$2=0,2,(IF(AM!U13-AM!U$2&gt;2,-1,(IF(AM!U13-AM!U$2=-1,4,(IF(AM!U13-AM!U$2=-2,8,IF(AM!U13-AM!U$2=1,1)))))))))))</f>
        <v>2</v>
      </c>
      <c r="S22" s="15">
        <f>SUM(IF(AM!V13-AM!V$2=2,0,(IF(AM!V13-AM!V$2=0,2,(IF(AM!V13-AM!V$2&gt;2,-1,(IF(AM!V13-AM!V$2=-1,4,(IF(AM!V13-AM!V$2=-2,8,IF(AM!V13-AM!V$2=1,1)))))))))))</f>
        <v>2</v>
      </c>
      <c r="T22" s="15">
        <f>SUM(IF(AM!W13-AM!W$2=2,0,(IF(AM!W13-AM!W$2=0,2,(IF(AM!W13-AM!W$2&gt;2,-1,(IF(AM!W13-AM!W$2=-1,4,(IF(AM!W13-AM!W$2=-2,8,IF(AM!W13-AM!W$2=1,1)))))))))))</f>
        <v>-1</v>
      </c>
      <c r="U22" s="135"/>
      <c r="V22" s="136"/>
      <c r="X22" s="33" t="s">
        <v>35</v>
      </c>
      <c r="Y22" s="22">
        <v>4</v>
      </c>
      <c r="Z22" s="37" t="s">
        <v>29</v>
      </c>
    </row>
    <row r="23" spans="1:26" s="134" customFormat="1" ht="14.25" customHeight="1">
      <c r="A23" s="11" t="str">
        <f>AM!A14</f>
        <v>Rob</v>
      </c>
      <c r="B23" s="15">
        <f>SUM(IF(AM!E14-AM!E$2=2,0,(IF(AM!E14-AM!E$2=0,2,(IF(AM!E14-AM!E$2&gt;2,-1,(IF(AM!E14-AM!E$2=-1,4,(IF(AM!E14-AM!E$2=-2,8,IF(AM!E14-AM!E$2=1,1)))))))))))</f>
        <v>1</v>
      </c>
      <c r="C23" s="15">
        <f>SUM(IF(AM!F14-AM!F$2=2,0,(IF(AM!F14-AM!F$2=0,2,(IF(AM!F14-AM!F$2&gt;2,-1,(IF(AM!F14-AM!F$2=-1,4,(IF(AM!F14-AM!F$2=-2,8,IF(AM!F14-AM!F$2=1,1)))))))))))</f>
        <v>1</v>
      </c>
      <c r="D23" s="15">
        <f>SUM(IF(AM!G14-AM!G$2=2,0,(IF(AM!G14-AM!G$2=0,2,(IF(AM!G14-AM!G$2&gt;2,-1,(IF(AM!G14-AM!G$2=-1,4,(IF(AM!G14-AM!G$2=-2,8,IF(AM!G14-AM!G$2=1,1)))))))))))</f>
        <v>1</v>
      </c>
      <c r="E23" s="15">
        <f>SUM(IF(AM!H14-AM!H$2=2,0,(IF(AM!H14-AM!H$2=0,2,(IF(AM!H14-AM!H$2&gt;2,-1,(IF(AM!H14-AM!H$2=-1,4,(IF(AM!H14-AM!H$2=-2,8,IF(AM!H14-AM!H$2=1,1)))))))))))</f>
        <v>0</v>
      </c>
      <c r="F23" s="15">
        <f>SUM(IF(AM!I14-AM!I$2=2,0,(IF(AM!I14-AM!I$2=0,2,(IF(AM!I14-AM!I$2&gt;2,-1,(IF(AM!I14-AM!I$2=-1,4,(IF(AM!I14-AM!I$2=-2,8,IF(AM!I14-AM!I$2=1,1)))))))))))</f>
        <v>2</v>
      </c>
      <c r="G23" s="15">
        <f>SUM(IF(AM!J14-AM!J$2=2,0,(IF(AM!J14-AM!J$2=0,2,(IF(AM!J14-AM!J$2&gt;2,-1,(IF(AM!J14-AM!J$2=-1,4,(IF(AM!J14-AM!J$2=-2,8,IF(AM!J14-AM!J$2=1,1)))))))))))</f>
        <v>2</v>
      </c>
      <c r="H23" s="15">
        <f>SUM(IF(AM!K14-AM!K$2=2,0,(IF(AM!K14-AM!K$2=0,2,(IF(AM!K14-AM!K$2&gt;2,-1,(IF(AM!K14-AM!K$2=-1,4,(IF(AM!K14-AM!K$2=-2,8,IF(AM!K14-AM!K$2=1,1)))))))))))</f>
        <v>2</v>
      </c>
      <c r="I23" s="15">
        <f>SUM(IF(AM!L14-AM!L$2=2,0,(IF(AM!L14-AM!L$2=0,2,(IF(AM!L14-AM!L$2&gt;2,-1,(IF(AM!L14-AM!L$2=-1,4,(IF(AM!L14-AM!L$2=-2,8,IF(AM!L14-AM!L$2=1,1)))))))))))</f>
        <v>1</v>
      </c>
      <c r="J23" s="15">
        <f>SUM(IF(AM!M14-AM!M$2=2,0,(IF(AM!M14-AM!M$2=0,2,(IF(AM!M14-AM!M$2&gt;2,-1,(IF(AM!M14-AM!M$2=-1,4,(IF(AM!M14-AM!M$2=-2,8,IF(AM!M14-AM!M$2=1,1)))))))))))</f>
        <v>2</v>
      </c>
      <c r="K23" s="15"/>
      <c r="L23" s="15">
        <f>SUM(IF(AM!O14-AM!O$2=2,0,(IF(AM!O14-AM!O$2=0,2,(IF(AM!O14-AM!O$2&gt;2,-1,(IF(AM!O14-AM!O$2=-1,4,(IF(AM!O14-AM!O$2=-2,8,IF(AM!O14-AM!O$2=1,1)))))))))))</f>
        <v>2</v>
      </c>
      <c r="M23" s="15">
        <f>SUM(IF(AM!P14-AM!P$2=2,0,(IF(AM!P14-AM!P$2=0,2,(IF(AM!P14-AM!P$2&gt;2,-1,(IF(AM!P14-AM!P$2=-1,4,(IF(AM!P14-AM!P$2=-2,8,IF(AM!P14-AM!P$2=1,1)))))))))))</f>
        <v>2</v>
      </c>
      <c r="N23" s="15">
        <f>SUM(IF(AM!Q14-AM!Q$2=2,0,(IF(AM!Q14-AM!Q$2=0,2,(IF(AM!Q14-AM!Q$2&gt;2,-1,(IF(AM!Q14-AM!Q$2=-1,4,(IF(AM!Q14-AM!Q$2=-2,8,IF(AM!Q14-AM!Q$2=1,1)))))))))))</f>
        <v>2</v>
      </c>
      <c r="O23" s="15">
        <f>SUM(IF(AM!R14-AM!R$2=2,0,(IF(AM!R14-AM!R$2=0,2,(IF(AM!R14-AM!R$2&gt;2,-1,(IF(AM!R14-AM!R$2=-1,4,(IF(AM!R14-AM!R$2=-2,8,IF(AM!R14-AM!R$2=1,1)))))))))))</f>
        <v>0</v>
      </c>
      <c r="P23" s="15">
        <f>SUM(IF(AM!S14-AM!S$2=2,0,(IF(AM!S14-AM!S$2=0,2,(IF(AM!S14-AM!S$2&gt;2,-1,(IF(AM!S14-AM!S$2=-1,4,(IF(AM!S14-AM!S$2=-2,8,IF(AM!S14-AM!S$2=1,1)))))))))))</f>
        <v>4</v>
      </c>
      <c r="Q23" s="15">
        <f>SUM(IF(AM!T14-AM!T$2=2,0,(IF(AM!T14-AM!T$2=0,2,(IF(AM!T14-AM!T$2&gt;2,-1,(IF(AM!T14-AM!T$2=-1,4,(IF(AM!T14-AM!T$2=-2,8,IF(AM!T14-AM!T$2=1,1)))))))))))</f>
        <v>1</v>
      </c>
      <c r="R23" s="15">
        <f>SUM(IF(AM!U14-AM!U$2=2,0,(IF(AM!U14-AM!U$2=0,2,(IF(AM!U14-AM!U$2&gt;2,-1,(IF(AM!U14-AM!U$2=-1,4,(IF(AM!U14-AM!U$2=-2,8,IF(AM!U14-AM!U$2=1,1)))))))))))</f>
        <v>2</v>
      </c>
      <c r="S23" s="15">
        <f>SUM(IF(AM!V14-AM!V$2=2,0,(IF(AM!V14-AM!V$2=0,2,(IF(AM!V14-AM!V$2&gt;2,-1,(IF(AM!V14-AM!V$2=-1,4,(IF(AM!V14-AM!V$2=-2,8,IF(AM!V14-AM!V$2=1,1)))))))))))</f>
        <v>2</v>
      </c>
      <c r="T23" s="15">
        <f>SUM(IF(AM!W14-AM!W$2=2,0,(IF(AM!W14-AM!W$2=0,2,(IF(AM!W14-AM!W$2&gt;2,-1,(IF(AM!W14-AM!W$2=-1,4,(IF(AM!W14-AM!W$2=-2,8,IF(AM!W14-AM!W$2=1,1)))))))))))</f>
        <v>-1</v>
      </c>
      <c r="U23" s="135"/>
      <c r="V23" s="136"/>
      <c r="X23" s="33" t="s">
        <v>36</v>
      </c>
      <c r="Y23" s="16">
        <f>SUM(Y7/Y21)</f>
        <v>28</v>
      </c>
      <c r="Z23" s="34"/>
    </row>
    <row r="24" spans="1:26" ht="14.25" customHeight="1" thickBot="1">
      <c r="A24" s="14"/>
      <c r="B24" s="21">
        <f>SUM(B20:B23)</f>
        <v>4</v>
      </c>
      <c r="C24" s="21">
        <f t="shared" ref="C24:J24" si="8">SUM(C20:C23)</f>
        <v>5</v>
      </c>
      <c r="D24" s="21">
        <f t="shared" si="8"/>
        <v>6</v>
      </c>
      <c r="E24" s="21">
        <f t="shared" si="8"/>
        <v>3</v>
      </c>
      <c r="F24" s="21">
        <f t="shared" si="8"/>
        <v>5</v>
      </c>
      <c r="G24" s="21">
        <f t="shared" si="8"/>
        <v>7</v>
      </c>
      <c r="H24" s="21">
        <f t="shared" si="8"/>
        <v>6</v>
      </c>
      <c r="I24" s="21">
        <f t="shared" si="8"/>
        <v>3</v>
      </c>
      <c r="J24" s="21">
        <f t="shared" si="8"/>
        <v>6</v>
      </c>
      <c r="K24" s="15"/>
      <c r="L24" s="21">
        <f>SUM(L20:L23)</f>
        <v>5</v>
      </c>
      <c r="M24" s="21">
        <f t="shared" ref="M24:T24" si="9">SUM(M20:M23)</f>
        <v>0</v>
      </c>
      <c r="N24" s="21">
        <f t="shared" si="9"/>
        <v>7</v>
      </c>
      <c r="O24" s="21">
        <f t="shared" si="9"/>
        <v>2</v>
      </c>
      <c r="P24" s="21">
        <f t="shared" si="9"/>
        <v>6</v>
      </c>
      <c r="Q24" s="21">
        <f t="shared" si="9"/>
        <v>3</v>
      </c>
      <c r="R24" s="21">
        <f t="shared" si="9"/>
        <v>5</v>
      </c>
      <c r="S24" s="21">
        <f t="shared" si="9"/>
        <v>8</v>
      </c>
      <c r="T24" s="21">
        <f t="shared" si="9"/>
        <v>0</v>
      </c>
      <c r="U24" s="135"/>
      <c r="V24" s="150"/>
      <c r="W24" s="82"/>
      <c r="X24" s="38" t="s">
        <v>37</v>
      </c>
      <c r="Y24" s="39">
        <f>SUM(Y23/Y22)</f>
        <v>7</v>
      </c>
      <c r="Z24" s="40"/>
    </row>
    <row r="25" spans="1:26" ht="14.25" customHeight="1">
      <c r="A25" s="14"/>
      <c r="B25" s="15"/>
      <c r="C25" s="15">
        <f>SUM(B24:C24)</f>
        <v>9</v>
      </c>
      <c r="D25" s="15">
        <f t="shared" ref="D25:J25" si="10">SUM(D24+C25)</f>
        <v>15</v>
      </c>
      <c r="E25" s="15">
        <f t="shared" si="10"/>
        <v>18</v>
      </c>
      <c r="F25" s="15">
        <f t="shared" si="10"/>
        <v>23</v>
      </c>
      <c r="G25" s="18">
        <f t="shared" si="10"/>
        <v>30</v>
      </c>
      <c r="H25" s="18">
        <f t="shared" si="10"/>
        <v>36</v>
      </c>
      <c r="I25" s="18">
        <f t="shared" si="10"/>
        <v>39</v>
      </c>
      <c r="J25" s="18">
        <f t="shared" si="10"/>
        <v>45</v>
      </c>
      <c r="K25" s="15"/>
      <c r="L25" s="15"/>
      <c r="M25" s="15">
        <f>SUM(M24+L24)</f>
        <v>5</v>
      </c>
      <c r="N25" s="15">
        <f t="shared" ref="N25:T25" si="11">SUM(N24+M25)</f>
        <v>12</v>
      </c>
      <c r="O25" s="15">
        <f t="shared" si="11"/>
        <v>14</v>
      </c>
      <c r="P25" s="15">
        <f t="shared" si="11"/>
        <v>20</v>
      </c>
      <c r="Q25" s="15">
        <f t="shared" si="11"/>
        <v>23</v>
      </c>
      <c r="R25" s="15">
        <f t="shared" si="11"/>
        <v>28</v>
      </c>
      <c r="S25" s="15">
        <f t="shared" si="11"/>
        <v>36</v>
      </c>
      <c r="T25" s="15">
        <f t="shared" si="11"/>
        <v>36</v>
      </c>
      <c r="U25" s="27"/>
      <c r="V25" s="150"/>
      <c r="W25" s="82"/>
      <c r="X25" s="191"/>
      <c r="Y25" s="192"/>
      <c r="Z25" s="53"/>
    </row>
    <row r="26" spans="1:26" ht="14.25" customHeight="1">
      <c r="A26" s="168"/>
      <c r="B26" s="29"/>
      <c r="C26" s="29"/>
      <c r="D26" s="29"/>
      <c r="E26" s="29"/>
      <c r="F26" s="29"/>
      <c r="G26" s="28"/>
      <c r="H26" s="437" t="s">
        <v>33</v>
      </c>
      <c r="I26" s="438"/>
      <c r="J26" s="164">
        <f>SUM(J25-'2017 EoS Pairings'!N7)</f>
        <v>2</v>
      </c>
      <c r="K26" s="165"/>
      <c r="L26" s="29"/>
      <c r="M26" s="29"/>
      <c r="N26" s="28"/>
      <c r="O26" s="29"/>
      <c r="P26" s="29"/>
      <c r="Q26" s="29"/>
      <c r="R26" s="437" t="s">
        <v>34</v>
      </c>
      <c r="S26" s="438"/>
      <c r="T26" s="164">
        <f>SUM(T25-'2017 EoS Pairings'!O7)</f>
        <v>-7</v>
      </c>
      <c r="U26" s="185"/>
      <c r="V26" s="151">
        <f>SUM(J26,T26)</f>
        <v>-5</v>
      </c>
    </row>
    <row r="27" spans="1:26" ht="14.25" customHeight="1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86"/>
      <c r="V27" s="137"/>
      <c r="W27" s="19"/>
      <c r="X27" s="191"/>
      <c r="Y27" s="53"/>
    </row>
    <row r="28" spans="1:26" ht="14.25" customHeight="1">
      <c r="A28" s="169" t="str">
        <f>AM!A15</f>
        <v>Derek</v>
      </c>
      <c r="B28" s="170">
        <f>SUM(IF(AM!E15-AM!E$2=2,0,(IF(AM!E15-AM!E$2=0,2,(IF(AM!E15-AM!E$2&gt;2,-1,(IF(AM!E15-AM!E$2=-1,4,(IF(AM!E15-AM!E$2=-2,8,IF(AM!E15-AM!E$2=1,1)))))))))))</f>
        <v>2</v>
      </c>
      <c r="C28" s="170">
        <f>SUM(IF(AM!F15-AM!F$2=2,0,(IF(AM!F15-AM!F$2=0,2,(IF(AM!F15-AM!F$2&gt;2,-1,(IF(AM!F15-AM!F$2=-1,4,(IF(AM!F15-AM!F$2=-2,8,IF(AM!F15-AM!F$2=1,1)))))))))))</f>
        <v>2</v>
      </c>
      <c r="D28" s="170">
        <f>SUM(IF(AM!G15-AM!G$2=2,0,(IF(AM!G15-AM!G$2=0,2,(IF(AM!G15-AM!G$2&gt;2,-1,(IF(AM!G15-AM!G$2=-1,4,(IF(AM!G15-AM!G$2=-2,8,IF(AM!G15-AM!G$2=1,1)))))))))))</f>
        <v>2</v>
      </c>
      <c r="E28" s="170">
        <f>SUM(IF(AM!H15-AM!H$2=2,0,(IF(AM!H15-AM!H$2=0,2,(IF(AM!H15-AM!H$2&gt;2,-1,(IF(AM!H15-AM!H$2=-1,4,(IF(AM!H15-AM!H$2=-2,8,IF(AM!H15-AM!H$2=1,1)))))))))))</f>
        <v>1</v>
      </c>
      <c r="F28" s="170">
        <f>SUM(IF(AM!I15-AM!I$2=2,0,(IF(AM!I15-AM!I$2=0,2,(IF(AM!I15-AM!I$2&gt;2,-1,(IF(AM!I15-AM!I$2=-1,4,(IF(AM!I15-AM!I$2=-2,8,IF(AM!I15-AM!I$2=1,1)))))))))))</f>
        <v>1</v>
      </c>
      <c r="G28" s="170">
        <f>SUM(IF(AM!J15-AM!J$2=2,0,(IF(AM!J15-AM!J$2=0,2,(IF(AM!J15-AM!J$2&gt;2,-1,(IF(AM!J15-AM!J$2=-1,4,(IF(AM!J15-AM!J$2=-2,8,IF(AM!J15-AM!J$2=1,1)))))))))))</f>
        <v>4</v>
      </c>
      <c r="H28" s="170">
        <f>SUM(IF(AM!K15-AM!K$2=2,0,(IF(AM!K15-AM!K$2=0,2,(IF(AM!K15-AM!K$2&gt;2,-1,(IF(AM!K15-AM!K$2=-1,4,(IF(AM!K15-AM!K$2=-2,8,IF(AM!K15-AM!K$2=1,1)))))))))))</f>
        <v>2</v>
      </c>
      <c r="I28" s="170">
        <f>SUM(IF(AM!L15-AM!L$2=2,0,(IF(AM!L15-AM!L$2=0,2,(IF(AM!L15-AM!L$2&gt;2,-1,(IF(AM!L15-AM!L$2=-1,4,(IF(AM!L15-AM!L$2=-2,8,IF(AM!L15-AM!L$2=1,1)))))))))))</f>
        <v>1</v>
      </c>
      <c r="J28" s="170">
        <f>SUM(IF(AM!M15-AM!M$2=2,0,(IF(AM!M15-AM!M$2=0,2,(IF(AM!M15-AM!M$2&gt;2,-1,(IF(AM!M15-AM!M$2=-1,4,(IF(AM!M15-AM!M$2=-2,8,IF(AM!M15-AM!M$2=1,1)))))))))))</f>
        <v>4</v>
      </c>
      <c r="K28" s="170"/>
      <c r="L28" s="170">
        <f>SUM(IF(AM!O15-AM!O$2=2,0,(IF(AM!O15-AM!O$2=0,2,(IF(AM!O15-AM!O$2&gt;2,-1,(IF(AM!O15-AM!O$2=-1,4,(IF(AM!O15-AM!O$2=-2,8,IF(AM!O15-AM!O$2=1,1)))))))))))</f>
        <v>1</v>
      </c>
      <c r="M28" s="170">
        <f>SUM(IF(AM!P15-AM!P$2=2,0,(IF(AM!P15-AM!P$2=0,2,(IF(AM!P15-AM!P$2&gt;2,-1,(IF(AM!P15-AM!P$2=-1,4,(IF(AM!P15-AM!P$2=-2,8,IF(AM!P15-AM!P$2=1,1)))))))))))</f>
        <v>2</v>
      </c>
      <c r="N28" s="170">
        <f>SUM(IF(AM!Q15-AM!Q$2=2,0,(IF(AM!Q15-AM!Q$2=0,2,(IF(AM!Q15-AM!Q$2&gt;2,-1,(IF(AM!Q15-AM!Q$2=-1,4,(IF(AM!Q15-AM!Q$2=-2,8,IF(AM!Q15-AM!Q$2=1,1)))))))))))</f>
        <v>0</v>
      </c>
      <c r="O28" s="170">
        <f>SUM(IF(AM!R15-AM!R$2=2,0,(IF(AM!R15-AM!R$2=0,2,(IF(AM!R15-AM!R$2&gt;2,-1,(IF(AM!R15-AM!R$2=-1,4,(IF(AM!R15-AM!R$2=-2,8,IF(AM!R15-AM!R$2=1,1)))))))))))</f>
        <v>2</v>
      </c>
      <c r="P28" s="170">
        <f>SUM(IF(AM!S15-AM!S$2=2,0,(IF(AM!S15-AM!S$2=0,2,(IF(AM!S15-AM!S$2&gt;2,-1,(IF(AM!S15-AM!S$2=-1,4,(IF(AM!S15-AM!S$2=-2,8,IF(AM!S15-AM!S$2=1,1)))))))))))</f>
        <v>2</v>
      </c>
      <c r="Q28" s="170">
        <f>SUM(IF(AM!T15-AM!T$2=2,0,(IF(AM!T15-AM!T$2=0,2,(IF(AM!T15-AM!T$2&gt;2,-1,(IF(AM!T15-AM!T$2=-1,4,(IF(AM!T15-AM!T$2=-2,8,IF(AM!T15-AM!T$2=1,1)))))))))))</f>
        <v>2</v>
      </c>
      <c r="R28" s="170">
        <f>SUM(IF(AM!U15-AM!U$2=2,0,(IF(AM!U15-AM!U$2=0,2,(IF(AM!U15-AM!U$2&gt;2,-1,(IF(AM!U15-AM!U$2=-1,4,(IF(AM!U15-AM!U$2=-2,8,IF(AM!U15-AM!U$2=1,1)))))))))))</f>
        <v>2</v>
      </c>
      <c r="S28" s="170">
        <f>SUM(IF(AM!V15-AM!V$2=2,0,(IF(AM!V15-AM!V$2=0,2,(IF(AM!V15-AM!V$2&gt;2,-1,(IF(AM!V15-AM!V$2=-1,4,(IF(AM!V15-AM!V$2=-2,8,IF(AM!V15-AM!V$2=1,1)))))))))))</f>
        <v>1</v>
      </c>
      <c r="T28" s="170">
        <f>SUM(IF(AM!W15-AM!W$2=2,0,(IF(AM!W15-AM!W$2=0,2,(IF(AM!W15-AM!W$2&gt;2,-1,(IF(AM!W15-AM!W$2=-1,4,(IF(AM!W15-AM!W$2=-2,8,IF(AM!W15-AM!W$2=1,1)))))))))))</f>
        <v>2</v>
      </c>
      <c r="U28" s="187"/>
      <c r="V28" s="156"/>
      <c r="W28" s="19"/>
      <c r="X28" s="191"/>
      <c r="Y28" s="53"/>
    </row>
    <row r="29" spans="1:26" ht="14.25" customHeight="1">
      <c r="A29" s="141" t="str">
        <f>AM!A16</f>
        <v>Tom F</v>
      </c>
      <c r="B29" s="170">
        <f>SUM(IF(AM!E16-AM!E$2=2,0,(IF(AM!E16-AM!E$2=0,2,(IF(AM!E16-AM!E$2&gt;2,-1,(IF(AM!E16-AM!E$2=-1,4,(IF(AM!E16-AM!E$2=-2,8,IF(AM!E16-AM!E$2=1,1)))))))))))</f>
        <v>0</v>
      </c>
      <c r="C29" s="170">
        <f>SUM(IF(AM!F16-AM!F$2=2,0,(IF(AM!F16-AM!F$2=0,2,(IF(AM!F16-AM!F$2&gt;2,-1,(IF(AM!F16-AM!F$2=-1,4,(IF(AM!F16-AM!F$2=-2,8,IF(AM!F16-AM!F$2=1,1)))))))))))</f>
        <v>0</v>
      </c>
      <c r="D29" s="170">
        <f>SUM(IF(AM!G16-AM!G$2=2,0,(IF(AM!G16-AM!G$2=0,2,(IF(AM!G16-AM!G$2&gt;2,-1,(IF(AM!G16-AM!G$2=-1,4,(IF(AM!G16-AM!G$2=-2,8,IF(AM!G16-AM!G$2=1,1)))))))))))</f>
        <v>1</v>
      </c>
      <c r="E29" s="170">
        <f>SUM(IF(AM!H16-AM!H$2=2,0,(IF(AM!H16-AM!H$2=0,2,(IF(AM!H16-AM!H$2&gt;2,-1,(IF(AM!H16-AM!H$2=-1,4,(IF(AM!H16-AM!H$2=-2,8,IF(AM!H16-AM!H$2=1,1)))))))))))</f>
        <v>2</v>
      </c>
      <c r="F29" s="170">
        <f>SUM(IF(AM!I16-AM!I$2=2,0,(IF(AM!I16-AM!I$2=0,2,(IF(AM!I16-AM!I$2&gt;2,-1,(IF(AM!I16-AM!I$2=-1,4,(IF(AM!I16-AM!I$2=-2,8,IF(AM!I16-AM!I$2=1,1)))))))))))</f>
        <v>2</v>
      </c>
      <c r="G29" s="170">
        <f>SUM(IF(AM!J16-AM!J$2=2,0,(IF(AM!J16-AM!J$2=0,2,(IF(AM!J16-AM!J$2&gt;2,-1,(IF(AM!J16-AM!J$2=-1,4,(IF(AM!J16-AM!J$2=-2,8,IF(AM!J16-AM!J$2=1,1)))))))))))</f>
        <v>1</v>
      </c>
      <c r="H29" s="170">
        <f>SUM(IF(AM!K16-AM!K$2=2,0,(IF(AM!K16-AM!K$2=0,2,(IF(AM!K16-AM!K$2&gt;2,-1,(IF(AM!K16-AM!K$2=-1,4,(IF(AM!K16-AM!K$2=-2,8,IF(AM!K16-AM!K$2=1,1)))))))))))</f>
        <v>2</v>
      </c>
      <c r="I29" s="170">
        <f>SUM(IF(AM!L16-AM!L$2=2,0,(IF(AM!L16-AM!L$2=0,2,(IF(AM!L16-AM!L$2&gt;2,-1,(IF(AM!L16-AM!L$2=-1,4,(IF(AM!L16-AM!L$2=-2,8,IF(AM!L16-AM!L$2=1,1)))))))))))</f>
        <v>1</v>
      </c>
      <c r="J29" s="170">
        <f>SUM(IF(AM!M16-AM!M$2=2,0,(IF(AM!M16-AM!M$2=0,2,(IF(AM!M16-AM!M$2&gt;2,-1,(IF(AM!M16-AM!M$2=-1,4,(IF(AM!M16-AM!M$2=-2,8,IF(AM!M16-AM!M$2=1,1)))))))))))</f>
        <v>0</v>
      </c>
      <c r="K29" s="142"/>
      <c r="L29" s="170">
        <f>SUM(IF(AM!O16-AM!O$2=2,0,(IF(AM!O16-AM!O$2=0,2,(IF(AM!O16-AM!O$2&gt;2,-1,(IF(AM!O16-AM!O$2=-1,4,(IF(AM!O16-AM!O$2=-2,8,IF(AM!O16-AM!O$2=1,1)))))))))))</f>
        <v>-1</v>
      </c>
      <c r="M29" s="170">
        <f>SUM(IF(AM!P16-AM!P$2=2,0,(IF(AM!P16-AM!P$2=0,2,(IF(AM!P16-AM!P$2&gt;2,-1,(IF(AM!P16-AM!P$2=-1,4,(IF(AM!P16-AM!P$2=-2,8,IF(AM!P16-AM!P$2=1,1)))))))))))</f>
        <v>2</v>
      </c>
      <c r="N29" s="170">
        <f>SUM(IF(AM!Q16-AM!Q$2=2,0,(IF(AM!Q16-AM!Q$2=0,2,(IF(AM!Q16-AM!Q$2&gt;2,-1,(IF(AM!Q16-AM!Q$2=-1,4,(IF(AM!Q16-AM!Q$2=-2,8,IF(AM!Q16-AM!Q$2=1,1)))))))))))</f>
        <v>1</v>
      </c>
      <c r="O29" s="170">
        <f>SUM(IF(AM!R16-AM!R$2=2,0,(IF(AM!R16-AM!R$2=0,2,(IF(AM!R16-AM!R$2&gt;2,-1,(IF(AM!R16-AM!R$2=-1,4,(IF(AM!R16-AM!R$2=-2,8,IF(AM!R16-AM!R$2=1,1)))))))))))</f>
        <v>0</v>
      </c>
      <c r="P29" s="170">
        <f>SUM(IF(AM!S16-AM!S$2=2,0,(IF(AM!S16-AM!S$2=0,2,(IF(AM!S16-AM!S$2&gt;2,-1,(IF(AM!S16-AM!S$2=-1,4,(IF(AM!S16-AM!S$2=-2,8,IF(AM!S16-AM!S$2=1,1)))))))))))</f>
        <v>-1</v>
      </c>
      <c r="Q29" s="170">
        <f>SUM(IF(AM!T16-AM!T$2=2,0,(IF(AM!T16-AM!T$2=0,2,(IF(AM!T16-AM!T$2&gt;2,-1,(IF(AM!T16-AM!T$2=-1,4,(IF(AM!T16-AM!T$2=-2,8,IF(AM!T16-AM!T$2=1,1)))))))))))</f>
        <v>1</v>
      </c>
      <c r="R29" s="170">
        <f>SUM(IF(AM!U16-AM!U$2=2,0,(IF(AM!U16-AM!U$2=0,2,(IF(AM!U16-AM!U$2&gt;2,-1,(IF(AM!U16-AM!U$2=-1,4,(IF(AM!U16-AM!U$2=-2,8,IF(AM!U16-AM!U$2=1,1)))))))))))</f>
        <v>2</v>
      </c>
      <c r="S29" s="170">
        <f>SUM(IF(AM!V16-AM!V$2=2,0,(IF(AM!V16-AM!V$2=0,2,(IF(AM!V16-AM!V$2&gt;2,-1,(IF(AM!V16-AM!V$2=-1,4,(IF(AM!V16-AM!V$2=-2,8,IF(AM!V16-AM!V$2=1,1)))))))))))</f>
        <v>0</v>
      </c>
      <c r="T29" s="170">
        <f>SUM(IF(AM!W16-AM!W$2=2,0,(IF(AM!W16-AM!W$2=0,2,(IF(AM!W16-AM!W$2&gt;2,-1,(IF(AM!W16-AM!W$2=-1,4,(IF(AM!W16-AM!W$2=-2,8,IF(AM!W16-AM!W$2=1,1)))))))))))</f>
        <v>1</v>
      </c>
      <c r="U29" s="143"/>
      <c r="V29" s="156"/>
      <c r="W29" s="19"/>
      <c r="X29" s="191"/>
      <c r="Y29" s="53"/>
    </row>
    <row r="30" spans="1:26" ht="14.25" customHeight="1">
      <c r="A30" s="141" t="str">
        <f>AM!A17</f>
        <v>Doug Ho</v>
      </c>
      <c r="B30" s="170">
        <f>SUM(IF(AM!E17-AM!E$2=2,0,(IF(AM!E17-AM!E$2=0,2,(IF(AM!E17-AM!E$2&gt;2,-1,(IF(AM!E17-AM!E$2=-1,4,(IF(AM!E17-AM!E$2=-2,8,IF(AM!E17-AM!E$2=1,1)))))))))))</f>
        <v>0</v>
      </c>
      <c r="C30" s="170">
        <f>SUM(IF(AM!F17-AM!F$2=2,0,(IF(AM!F17-AM!F$2=0,2,(IF(AM!F17-AM!F$2&gt;2,-1,(IF(AM!F17-AM!F$2=-1,4,(IF(AM!F17-AM!F$2=-2,8,IF(AM!F17-AM!F$2=1,1)))))))))))</f>
        <v>0</v>
      </c>
      <c r="D30" s="170">
        <f>SUM(IF(AM!G17-AM!G$2=2,0,(IF(AM!G17-AM!G$2=0,2,(IF(AM!G17-AM!G$2&gt;2,-1,(IF(AM!G17-AM!G$2=-1,4,(IF(AM!G17-AM!G$2=-2,8,IF(AM!G17-AM!G$2=1,1)))))))))))</f>
        <v>2</v>
      </c>
      <c r="E30" s="170">
        <f>SUM(IF(AM!H17-AM!H$2=2,0,(IF(AM!H17-AM!H$2=0,2,(IF(AM!H17-AM!H$2&gt;2,-1,(IF(AM!H17-AM!H$2=-1,4,(IF(AM!H17-AM!H$2=-2,8,IF(AM!H17-AM!H$2=1,1)))))))))))</f>
        <v>-1</v>
      </c>
      <c r="F30" s="170">
        <f>SUM(IF(AM!I17-AM!I$2=2,0,(IF(AM!I17-AM!I$2=0,2,(IF(AM!I17-AM!I$2&gt;2,-1,(IF(AM!I17-AM!I$2=-1,4,(IF(AM!I17-AM!I$2=-2,8,IF(AM!I17-AM!I$2=1,1)))))))))))</f>
        <v>0</v>
      </c>
      <c r="G30" s="170">
        <f>SUM(IF(AM!J17-AM!J$2=2,0,(IF(AM!J17-AM!J$2=0,2,(IF(AM!J17-AM!J$2&gt;2,-1,(IF(AM!J17-AM!J$2=-1,4,(IF(AM!J17-AM!J$2=-2,8,IF(AM!J17-AM!J$2=1,1)))))))))))</f>
        <v>2</v>
      </c>
      <c r="H30" s="170">
        <f>SUM(IF(AM!K17-AM!K$2=2,0,(IF(AM!K17-AM!K$2=0,2,(IF(AM!K17-AM!K$2&gt;2,-1,(IF(AM!K17-AM!K$2=-1,4,(IF(AM!K17-AM!K$2=-2,8,IF(AM!K17-AM!K$2=1,1)))))))))))</f>
        <v>-1</v>
      </c>
      <c r="I30" s="170">
        <f>SUM(IF(AM!L17-AM!L$2=2,0,(IF(AM!L17-AM!L$2=0,2,(IF(AM!L17-AM!L$2&gt;2,-1,(IF(AM!L17-AM!L$2=-1,4,(IF(AM!L17-AM!L$2=-2,8,IF(AM!L17-AM!L$2=1,1)))))))))))</f>
        <v>2</v>
      </c>
      <c r="J30" s="170">
        <f>SUM(IF(AM!M17-AM!M$2=2,0,(IF(AM!M17-AM!M$2=0,2,(IF(AM!M17-AM!M$2&gt;2,-1,(IF(AM!M17-AM!M$2=-1,4,(IF(AM!M17-AM!M$2=-2,8,IF(AM!M17-AM!M$2=1,1)))))))))))</f>
        <v>1</v>
      </c>
      <c r="K30" s="142"/>
      <c r="L30" s="170">
        <f>SUM(IF(AM!O17-AM!O$2=2,0,(IF(AM!O17-AM!O$2=0,2,(IF(AM!O17-AM!O$2&gt;2,-1,(IF(AM!O17-AM!O$2=-1,4,(IF(AM!O17-AM!O$2=-2,8,IF(AM!O17-AM!O$2=1,1)))))))))))</f>
        <v>1</v>
      </c>
      <c r="M30" s="170">
        <f>SUM(IF(AM!P17-AM!P$2=2,0,(IF(AM!P17-AM!P$2=0,2,(IF(AM!P17-AM!P$2&gt;2,-1,(IF(AM!P17-AM!P$2=-1,4,(IF(AM!P17-AM!P$2=-2,8,IF(AM!P17-AM!P$2=1,1)))))))))))</f>
        <v>2</v>
      </c>
      <c r="N30" s="170">
        <f>SUM(IF(AM!Q17-AM!Q$2=2,0,(IF(AM!Q17-AM!Q$2=0,2,(IF(AM!Q17-AM!Q$2&gt;2,-1,(IF(AM!Q17-AM!Q$2=-1,4,(IF(AM!Q17-AM!Q$2=-2,8,IF(AM!Q17-AM!Q$2=1,1)))))))))))</f>
        <v>1</v>
      </c>
      <c r="O30" s="170">
        <f>SUM(IF(AM!R17-AM!R$2=2,0,(IF(AM!R17-AM!R$2=0,2,(IF(AM!R17-AM!R$2&gt;2,-1,(IF(AM!R17-AM!R$2=-1,4,(IF(AM!R17-AM!R$2=-2,8,IF(AM!R17-AM!R$2=1,1)))))))))))</f>
        <v>1</v>
      </c>
      <c r="P30" s="170">
        <f>SUM(IF(AM!S17-AM!S$2=2,0,(IF(AM!S17-AM!S$2=0,2,(IF(AM!S17-AM!S$2&gt;2,-1,(IF(AM!S17-AM!S$2=-1,4,(IF(AM!S17-AM!S$2=-2,8,IF(AM!S17-AM!S$2=1,1)))))))))))</f>
        <v>-1</v>
      </c>
      <c r="Q30" s="170">
        <f>SUM(IF(AM!T17-AM!T$2=2,0,(IF(AM!T17-AM!T$2=0,2,(IF(AM!T17-AM!T$2&gt;2,-1,(IF(AM!T17-AM!T$2=-1,4,(IF(AM!T17-AM!T$2=-2,8,IF(AM!T17-AM!T$2=1,1)))))))))))</f>
        <v>1</v>
      </c>
      <c r="R30" s="170">
        <f>SUM(IF(AM!U17-AM!U$2=2,0,(IF(AM!U17-AM!U$2=0,2,(IF(AM!U17-AM!U$2&gt;2,-1,(IF(AM!U17-AM!U$2=-1,4,(IF(AM!U17-AM!U$2=-2,8,IF(AM!U17-AM!U$2=1,1)))))))))))</f>
        <v>2</v>
      </c>
      <c r="S30" s="170">
        <f>SUM(IF(AM!V17-AM!V$2=2,0,(IF(AM!V17-AM!V$2=0,2,(IF(AM!V17-AM!V$2&gt;2,-1,(IF(AM!V17-AM!V$2=-1,4,(IF(AM!V17-AM!V$2=-2,8,IF(AM!V17-AM!V$2=1,1)))))))))))</f>
        <v>1</v>
      </c>
      <c r="T30" s="170">
        <f>SUM(IF(AM!W17-AM!W$2=2,0,(IF(AM!W17-AM!W$2=0,2,(IF(AM!W17-AM!W$2&gt;2,-1,(IF(AM!W17-AM!W$2=-1,4,(IF(AM!W17-AM!W$2=-2,8,IF(AM!W17-AM!W$2=1,1)))))))))))</f>
        <v>-1</v>
      </c>
      <c r="U30" s="143"/>
      <c r="V30" s="156"/>
      <c r="W30" s="24"/>
      <c r="X30" s="190"/>
      <c r="Y30" s="128"/>
    </row>
    <row r="31" spans="1:26" ht="14.25" customHeight="1">
      <c r="A31" s="141" t="str">
        <f>AM!A18</f>
        <v>Jorge</v>
      </c>
      <c r="B31" s="170">
        <f>SUM(IF(AM!E18-AM!E$2=2,0,(IF(AM!E18-AM!E$2=0,2,(IF(AM!E18-AM!E$2&gt;2,-1,(IF(AM!E18-AM!E$2=-1,4,(IF(AM!E18-AM!E$2=-2,8,IF(AM!E18-AM!E$2=1,1)))))))))))</f>
        <v>0</v>
      </c>
      <c r="C31" s="170">
        <f>SUM(IF(AM!F18-AM!F$2=2,0,(IF(AM!F18-AM!F$2=0,2,(IF(AM!F18-AM!F$2&gt;2,-1,(IF(AM!F18-AM!F$2=-1,4,(IF(AM!F18-AM!F$2=-2,8,IF(AM!F18-AM!F$2=1,1)))))))))))</f>
        <v>-1</v>
      </c>
      <c r="D31" s="170">
        <f>SUM(IF(AM!G18-AM!G$2=2,0,(IF(AM!G18-AM!G$2=0,2,(IF(AM!G18-AM!G$2&gt;2,-1,(IF(AM!G18-AM!G$2=-1,4,(IF(AM!G18-AM!G$2=-2,8,IF(AM!G18-AM!G$2=1,1)))))))))))</f>
        <v>-1</v>
      </c>
      <c r="E31" s="170">
        <f>SUM(IF(AM!H18-AM!H$2=2,0,(IF(AM!H18-AM!H$2=0,2,(IF(AM!H18-AM!H$2&gt;2,-1,(IF(AM!H18-AM!H$2=-1,4,(IF(AM!H18-AM!H$2=-2,8,IF(AM!H18-AM!H$2=1,1)))))))))))</f>
        <v>-1</v>
      </c>
      <c r="F31" s="170">
        <f>SUM(IF(AM!I18-AM!I$2=2,0,(IF(AM!I18-AM!I$2=0,2,(IF(AM!I18-AM!I$2&gt;2,-1,(IF(AM!I18-AM!I$2=-1,4,(IF(AM!I18-AM!I$2=-2,8,IF(AM!I18-AM!I$2=1,1)))))))))))</f>
        <v>-1</v>
      </c>
      <c r="G31" s="170">
        <f>SUM(IF(AM!J18-AM!J$2=2,0,(IF(AM!J18-AM!J$2=0,2,(IF(AM!J18-AM!J$2&gt;2,-1,(IF(AM!J18-AM!J$2=-1,4,(IF(AM!J18-AM!J$2=-2,8,IF(AM!J18-AM!J$2=1,1)))))))))))</f>
        <v>-1</v>
      </c>
      <c r="H31" s="170">
        <f>SUM(IF(AM!K18-AM!K$2=2,0,(IF(AM!K18-AM!K$2=0,2,(IF(AM!K18-AM!K$2&gt;2,-1,(IF(AM!K18-AM!K$2=-1,4,(IF(AM!K18-AM!K$2=-2,8,IF(AM!K18-AM!K$2=1,1)))))))))))</f>
        <v>-1</v>
      </c>
      <c r="I31" s="170">
        <f>SUM(IF(AM!L18-AM!L$2=2,0,(IF(AM!L18-AM!L$2=0,2,(IF(AM!L18-AM!L$2&gt;2,-1,(IF(AM!L18-AM!L$2=-1,4,(IF(AM!L18-AM!L$2=-2,8,IF(AM!L18-AM!L$2=1,1)))))))))))</f>
        <v>0</v>
      </c>
      <c r="J31" s="170">
        <f>SUM(IF(AM!M18-AM!M$2=2,0,(IF(AM!M18-AM!M$2=0,2,(IF(AM!M18-AM!M$2&gt;2,-1,(IF(AM!M18-AM!M$2=-1,4,(IF(AM!M18-AM!M$2=-2,8,IF(AM!M18-AM!M$2=1,1)))))))))))</f>
        <v>0</v>
      </c>
      <c r="K31" s="142"/>
      <c r="L31" s="170">
        <f>SUM(IF(AM!O18-AM!O$2=2,0,(IF(AM!O18-AM!O$2=0,2,(IF(AM!O18-AM!O$2&gt;2,-1,(IF(AM!O18-AM!O$2=-1,4,(IF(AM!O18-AM!O$2=-2,8,IF(AM!O18-AM!O$2=1,1)))))))))))</f>
        <v>-1</v>
      </c>
      <c r="M31" s="170">
        <f>SUM(IF(AM!P18-AM!P$2=2,0,(IF(AM!P18-AM!P$2=0,2,(IF(AM!P18-AM!P$2&gt;2,-1,(IF(AM!P18-AM!P$2=-1,4,(IF(AM!P18-AM!P$2=-2,8,IF(AM!P18-AM!P$2=1,1)))))))))))</f>
        <v>-1</v>
      </c>
      <c r="N31" s="170">
        <f>SUM(IF(AM!Q18-AM!Q$2=2,0,(IF(AM!Q18-AM!Q$2=0,2,(IF(AM!Q18-AM!Q$2&gt;2,-1,(IF(AM!Q18-AM!Q$2=-1,4,(IF(AM!Q18-AM!Q$2=-2,8,IF(AM!Q18-AM!Q$2=1,1)))))))))))</f>
        <v>1</v>
      </c>
      <c r="O31" s="170">
        <f>SUM(IF(AM!R18-AM!R$2=2,0,(IF(AM!R18-AM!R$2=0,2,(IF(AM!R18-AM!R$2&gt;2,-1,(IF(AM!R18-AM!R$2=-1,4,(IF(AM!R18-AM!R$2=-2,8,IF(AM!R18-AM!R$2=1,1)))))))))))</f>
        <v>-1</v>
      </c>
      <c r="P31" s="170">
        <f>SUM(IF(AM!S18-AM!S$2=2,0,(IF(AM!S18-AM!S$2=0,2,(IF(AM!S18-AM!S$2&gt;2,-1,(IF(AM!S18-AM!S$2=-1,4,(IF(AM!S18-AM!S$2=-2,8,IF(AM!S18-AM!S$2=1,1)))))))))))</f>
        <v>-1</v>
      </c>
      <c r="Q31" s="170">
        <f>SUM(IF(AM!T18-AM!T$2=2,0,(IF(AM!T18-AM!T$2=0,2,(IF(AM!T18-AM!T$2&gt;2,-1,(IF(AM!T18-AM!T$2=-1,4,(IF(AM!T18-AM!T$2=-2,8,IF(AM!T18-AM!T$2=1,1)))))))))))</f>
        <v>1</v>
      </c>
      <c r="R31" s="170">
        <f>SUM(IF(AM!U18-AM!U$2=2,0,(IF(AM!U18-AM!U$2=0,2,(IF(AM!U18-AM!U$2&gt;2,-1,(IF(AM!U18-AM!U$2=-1,4,(IF(AM!U18-AM!U$2=-2,8,IF(AM!U18-AM!U$2=1,1)))))))))))</f>
        <v>1</v>
      </c>
      <c r="S31" s="170">
        <f>SUM(IF(AM!V18-AM!V$2=2,0,(IF(AM!V18-AM!V$2=0,2,(IF(AM!V18-AM!V$2&gt;2,-1,(IF(AM!V18-AM!V$2=-1,4,(IF(AM!V18-AM!V$2=-2,8,IF(AM!V18-AM!V$2=1,1)))))))))))</f>
        <v>2</v>
      </c>
      <c r="T31" s="170">
        <f>SUM(IF(AM!W18-AM!W$2=2,0,(IF(AM!W18-AM!W$2=0,2,(IF(AM!W18-AM!W$2&gt;2,-1,(IF(AM!W18-AM!W$2=-1,4,(IF(AM!W18-AM!W$2=-2,8,IF(AM!W18-AM!W$2=1,1)))))))))))</f>
        <v>0</v>
      </c>
      <c r="U31" s="143"/>
      <c r="V31" s="156"/>
      <c r="W31" s="24"/>
      <c r="X31" s="190"/>
      <c r="Y31" s="128"/>
    </row>
    <row r="32" spans="1:26" ht="14.25" customHeight="1">
      <c r="A32" s="144"/>
      <c r="B32" s="167">
        <f t="shared" ref="B32:J32" si="12">SUM(B28:B31)</f>
        <v>2</v>
      </c>
      <c r="C32" s="167">
        <f t="shared" si="12"/>
        <v>1</v>
      </c>
      <c r="D32" s="167">
        <f t="shared" si="12"/>
        <v>4</v>
      </c>
      <c r="E32" s="167">
        <f t="shared" si="12"/>
        <v>1</v>
      </c>
      <c r="F32" s="167">
        <f t="shared" si="12"/>
        <v>2</v>
      </c>
      <c r="G32" s="167">
        <f t="shared" si="12"/>
        <v>6</v>
      </c>
      <c r="H32" s="167">
        <f t="shared" si="12"/>
        <v>2</v>
      </c>
      <c r="I32" s="167">
        <f t="shared" si="12"/>
        <v>4</v>
      </c>
      <c r="J32" s="167">
        <f t="shared" si="12"/>
        <v>5</v>
      </c>
      <c r="K32" s="142"/>
      <c r="L32" s="167">
        <f>SUM(L28:L31)</f>
        <v>0</v>
      </c>
      <c r="M32" s="167">
        <f t="shared" ref="M32:T32" si="13">SUM(M28:M31)</f>
        <v>5</v>
      </c>
      <c r="N32" s="167">
        <f t="shared" si="13"/>
        <v>3</v>
      </c>
      <c r="O32" s="167">
        <f t="shared" si="13"/>
        <v>2</v>
      </c>
      <c r="P32" s="167">
        <f t="shared" si="13"/>
        <v>-1</v>
      </c>
      <c r="Q32" s="167">
        <f t="shared" si="13"/>
        <v>5</v>
      </c>
      <c r="R32" s="167">
        <f t="shared" si="13"/>
        <v>7</v>
      </c>
      <c r="S32" s="167">
        <f t="shared" si="13"/>
        <v>4</v>
      </c>
      <c r="T32" s="167">
        <f t="shared" si="13"/>
        <v>2</v>
      </c>
      <c r="U32" s="143"/>
      <c r="V32" s="159"/>
      <c r="W32" s="24"/>
      <c r="X32" s="190"/>
      <c r="Y32" s="128"/>
    </row>
    <row r="33" spans="1:26" ht="14.25" customHeight="1">
      <c r="A33" s="144"/>
      <c r="B33" s="142"/>
      <c r="C33" s="142">
        <f>SUM(B32:C32)</f>
        <v>3</v>
      </c>
      <c r="D33" s="142">
        <f t="shared" ref="D33:J33" si="14">SUM(D32+C33)</f>
        <v>7</v>
      </c>
      <c r="E33" s="142">
        <f t="shared" si="14"/>
        <v>8</v>
      </c>
      <c r="F33" s="142">
        <f t="shared" si="14"/>
        <v>10</v>
      </c>
      <c r="G33" s="145">
        <f t="shared" si="14"/>
        <v>16</v>
      </c>
      <c r="H33" s="145">
        <f t="shared" si="14"/>
        <v>18</v>
      </c>
      <c r="I33" s="145">
        <f t="shared" si="14"/>
        <v>22</v>
      </c>
      <c r="J33" s="145">
        <f t="shared" si="14"/>
        <v>27</v>
      </c>
      <c r="K33" s="142"/>
      <c r="L33" s="142"/>
      <c r="M33" s="142">
        <f>SUM(M32+L32)</f>
        <v>5</v>
      </c>
      <c r="N33" s="142">
        <f t="shared" ref="N33:T33" si="15">SUM(N32+M33)</f>
        <v>8</v>
      </c>
      <c r="O33" s="142">
        <f t="shared" si="15"/>
        <v>10</v>
      </c>
      <c r="P33" s="142">
        <f t="shared" si="15"/>
        <v>9</v>
      </c>
      <c r="Q33" s="142">
        <f t="shared" si="15"/>
        <v>14</v>
      </c>
      <c r="R33" s="142">
        <f t="shared" si="15"/>
        <v>21</v>
      </c>
      <c r="S33" s="142">
        <f t="shared" si="15"/>
        <v>25</v>
      </c>
      <c r="T33" s="142">
        <f t="shared" si="15"/>
        <v>27</v>
      </c>
      <c r="U33" s="188"/>
      <c r="V33" s="159"/>
      <c r="W33" s="24"/>
      <c r="X33" s="190"/>
      <c r="Y33" s="128"/>
    </row>
    <row r="34" spans="1:26" ht="14.25" customHeight="1">
      <c r="A34" s="171"/>
      <c r="B34" s="172"/>
      <c r="C34" s="172"/>
      <c r="D34" s="172"/>
      <c r="E34" s="172"/>
      <c r="F34" s="172"/>
      <c r="G34" s="173"/>
      <c r="H34" s="174" t="s">
        <v>33</v>
      </c>
      <c r="I34" s="175"/>
      <c r="J34" s="176">
        <f>SUM(J33-'2017 EoS Pairings'!N8)</f>
        <v>-5.5</v>
      </c>
      <c r="K34" s="177"/>
      <c r="L34" s="172"/>
      <c r="M34" s="172"/>
      <c r="N34" s="173"/>
      <c r="O34" s="172"/>
      <c r="P34" s="172"/>
      <c r="Q34" s="172"/>
      <c r="R34" s="174" t="s">
        <v>34</v>
      </c>
      <c r="S34" s="175"/>
      <c r="T34" s="176">
        <f>SUM(T33-'2017 EoS Pairings'!O8)</f>
        <v>-5.5</v>
      </c>
      <c r="U34" s="189"/>
      <c r="V34" s="161">
        <f>SUM(J34,T34)</f>
        <v>-11</v>
      </c>
      <c r="W34" s="24"/>
      <c r="X34" s="190"/>
      <c r="Y34" s="128"/>
    </row>
    <row r="35" spans="1:26" ht="14.25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86"/>
      <c r="V35" s="137"/>
      <c r="W35" s="24"/>
      <c r="X35" s="190"/>
      <c r="Y35" s="128"/>
    </row>
    <row r="36" spans="1:26" ht="14.25" customHeight="1">
      <c r="A36" s="153" t="str">
        <f>AM!A19</f>
        <v>Mike W</v>
      </c>
      <c r="B36" s="154">
        <f>SUM(IF(AM!E19-AM!E$2=2,0,(IF(AM!E19-AM!E$2=0,2,(IF(AM!E19-AM!E$2&gt;2,-1,(IF(AM!E19-AM!E$2=-1,4,(IF(AM!E19-AM!E$2=-2,8,IF(AM!E19-AM!E$2=1,1)))))))))))</f>
        <v>1</v>
      </c>
      <c r="C36" s="154">
        <f>SUM(IF(AM!F19-AM!F$2=2,0,(IF(AM!F19-AM!F$2=0,2,(IF(AM!F19-AM!F$2&gt;2,-1,(IF(AM!F19-AM!F$2=-1,4,(IF(AM!F19-AM!F$2=-2,8,IF(AM!F19-AM!F$2=1,1)))))))))))</f>
        <v>0</v>
      </c>
      <c r="D36" s="154">
        <f>SUM(IF(AM!G19-AM!G$2=2,0,(IF(AM!G19-AM!G$2=0,2,(IF(AM!G19-AM!G$2&gt;2,-1,(IF(AM!G19-AM!G$2=-1,4,(IF(AM!G19-AM!G$2=-2,8,IF(AM!G19-AM!G$2=1,1)))))))))))</f>
        <v>1</v>
      </c>
      <c r="E36" s="154">
        <f>SUM(IF(AM!H19-AM!H$2=2,0,(IF(AM!H19-AM!H$2=0,2,(IF(AM!H19-AM!H$2&gt;2,-1,(IF(AM!H19-AM!H$2=-1,4,(IF(AM!H19-AM!H$2=-2,8,IF(AM!H19-AM!H$2=1,1)))))))))))</f>
        <v>2</v>
      </c>
      <c r="F36" s="154">
        <f>SUM(IF(AM!I19-AM!I$2=2,0,(IF(AM!I19-AM!I$2=0,2,(IF(AM!I19-AM!I$2&gt;2,-1,(IF(AM!I19-AM!I$2=-1,4,(IF(AM!I19-AM!I$2=-2,8,IF(AM!I19-AM!I$2=1,1)))))))))))</f>
        <v>2</v>
      </c>
      <c r="G36" s="154">
        <f>SUM(IF(AM!J19-AM!J$2=2,0,(IF(AM!J19-AM!J$2=0,2,(IF(AM!J19-AM!J$2&gt;2,-1,(IF(AM!J19-AM!J$2=-1,4,(IF(AM!J19-AM!J$2=-2,8,IF(AM!J19-AM!J$2=1,1)))))))))))</f>
        <v>0</v>
      </c>
      <c r="H36" s="154">
        <f>SUM(IF(AM!K19-AM!K$2=2,0,(IF(AM!K19-AM!K$2=0,2,(IF(AM!K19-AM!K$2&gt;2,-1,(IF(AM!K19-AM!K$2=-1,4,(IF(AM!K19-AM!K$2=-2,8,IF(AM!K19-AM!K$2=1,1)))))))))))</f>
        <v>1</v>
      </c>
      <c r="I36" s="154">
        <f>SUM(IF(AM!L19-AM!L$2=2,0,(IF(AM!L19-AM!L$2=0,2,(IF(AM!L19-AM!L$2&gt;2,-1,(IF(AM!L19-AM!L$2=-1,4,(IF(AM!L19-AM!L$2=-2,8,IF(AM!L19-AM!L$2=1,1)))))))))))</f>
        <v>2</v>
      </c>
      <c r="J36" s="154">
        <f>SUM(IF(AM!M19-AM!M$2=2,0,(IF(AM!M19-AM!M$2=0,2,(IF(AM!M19-AM!M$2&gt;2,-1,(IF(AM!M19-AM!M$2=-1,4,(IF(AM!M19-AM!M$2=-2,8,IF(AM!M19-AM!M$2=1,1)))))))))))</f>
        <v>0</v>
      </c>
      <c r="K36" s="154"/>
      <c r="L36" s="154">
        <f>SUM(IF(AM!O19-AM!O$2=2,0,(IF(AM!O19-AM!O$2=0,2,(IF(AM!O19-AM!O$2&gt;2,-1,(IF(AM!O19-AM!O$2=-1,4,(IF(AM!O19-AM!O$2=-2,8,IF(AM!O19-AM!O$2=1,1)))))))))))</f>
        <v>1</v>
      </c>
      <c r="M36" s="154">
        <f>SUM(IF(AM!P19-AM!P$2=2,0,(IF(AM!P19-AM!P$2=0,2,(IF(AM!P19-AM!P$2&gt;2,-1,(IF(AM!P19-AM!P$2=-1,4,(IF(AM!P19-AM!P$2=-2,8,IF(AM!P19-AM!P$2=1,1)))))))))))</f>
        <v>2</v>
      </c>
      <c r="N36" s="154">
        <f>SUM(IF(AM!Q19-AM!Q$2=2,0,(IF(AM!Q19-AM!Q$2=0,2,(IF(AM!Q19-AM!Q$2&gt;2,-1,(IF(AM!Q19-AM!Q$2=-1,4,(IF(AM!Q19-AM!Q$2=-2,8,IF(AM!Q19-AM!Q$2=1,1)))))))))))</f>
        <v>1</v>
      </c>
      <c r="O36" s="154">
        <f>SUM(IF(AM!R19-AM!R$2=2,0,(IF(AM!R19-AM!R$2=0,2,(IF(AM!R19-AM!R$2&gt;2,-1,(IF(AM!R19-AM!R$2=-1,4,(IF(AM!R19-AM!R$2=-2,8,IF(AM!R19-AM!R$2=1,1)))))))))))</f>
        <v>1</v>
      </c>
      <c r="P36" s="154">
        <f>SUM(IF(AM!S19-AM!S$2=2,0,(IF(AM!S19-AM!S$2=0,2,(IF(AM!S19-AM!S$2&gt;2,-1,(IF(AM!S19-AM!S$2=-1,4,(IF(AM!S19-AM!S$2=-2,8,IF(AM!S19-AM!S$2=1,1)))))))))))</f>
        <v>2</v>
      </c>
      <c r="Q36" s="154">
        <f>SUM(IF(AM!T19-AM!T$2=2,0,(IF(AM!T19-AM!T$2=0,2,(IF(AM!T19-AM!T$2&gt;2,-1,(IF(AM!T19-AM!T$2=-1,4,(IF(AM!T19-AM!T$2=-2,8,IF(AM!T19-AM!T$2=1,1)))))))))))</f>
        <v>2</v>
      </c>
      <c r="R36" s="154">
        <f>SUM(IF(AM!U19-AM!U$2=2,0,(IF(AM!U19-AM!U$2=0,2,(IF(AM!U19-AM!U$2&gt;2,-1,(IF(AM!U19-AM!U$2=-1,4,(IF(AM!U19-AM!U$2=-2,8,IF(AM!U19-AM!U$2=1,1)))))))))))</f>
        <v>2</v>
      </c>
      <c r="S36" s="154">
        <f>SUM(IF(AM!V19-AM!V$2=2,0,(IF(AM!V19-AM!V$2=0,2,(IF(AM!V19-AM!V$2&gt;2,-1,(IF(AM!V19-AM!V$2=-1,4,(IF(AM!V19-AM!V$2=-2,8,IF(AM!V19-AM!V$2=1,1)))))))))))</f>
        <v>2</v>
      </c>
      <c r="T36" s="154">
        <f>SUM(IF(AM!W19-AM!W$2=2,0,(IF(AM!W19-AM!W$2=0,2,(IF(AM!W19-AM!W$2&gt;2,-1,(IF(AM!W19-AM!W$2=-1,4,(IF(AM!W19-AM!W$2=-2,8,IF(AM!W19-AM!W$2=1,1)))))))))))</f>
        <v>2</v>
      </c>
      <c r="U36" s="184"/>
      <c r="V36" s="136"/>
      <c r="W36" s="24"/>
      <c r="X36" s="190"/>
      <c r="Y36" s="128"/>
    </row>
    <row r="37" spans="1:26" ht="14.25" customHeight="1">
      <c r="A37" s="11" t="str">
        <f>AM!A20</f>
        <v>Guy</v>
      </c>
      <c r="B37" s="15">
        <f>SUM(IF(AM!E20-AM!E$2=2,0,(IF(AM!E20-AM!E$2=0,2,(IF(AM!E20-AM!E$2&gt;2,-1,(IF(AM!E20-AM!E$2=-1,4,(IF(AM!E20-AM!E$2=-2,8,IF(AM!E20-AM!E$2=1,1)))))))))))</f>
        <v>0</v>
      </c>
      <c r="C37" s="15">
        <f>SUM(IF(AM!F20-AM!F$2=2,0,(IF(AM!F20-AM!F$2=0,2,(IF(AM!F20-AM!F$2&gt;2,-1,(IF(AM!F20-AM!F$2=-1,4,(IF(AM!F20-AM!F$2=-2,8,IF(AM!F20-AM!F$2=1,1)))))))))))</f>
        <v>2</v>
      </c>
      <c r="D37" s="15">
        <f>SUM(IF(AM!G20-AM!G$2=2,0,(IF(AM!G20-AM!G$2=0,2,(IF(AM!G20-AM!G$2&gt;2,-1,(IF(AM!G20-AM!G$2=-1,4,(IF(AM!G20-AM!G$2=-2,8,IF(AM!G20-AM!G$2=1,1)))))))))))</f>
        <v>1</v>
      </c>
      <c r="E37" s="15">
        <f>SUM(IF(AM!H20-AM!H$2=2,0,(IF(AM!H20-AM!H$2=0,2,(IF(AM!H20-AM!H$2&gt;2,-1,(IF(AM!H20-AM!H$2=-1,4,(IF(AM!H20-AM!H$2=-2,8,IF(AM!H20-AM!H$2=1,1)))))))))))</f>
        <v>0</v>
      </c>
      <c r="F37" s="15">
        <f>SUM(IF(AM!I20-AM!I$2=2,0,(IF(AM!I20-AM!I$2=0,2,(IF(AM!I20-AM!I$2&gt;2,-1,(IF(AM!I20-AM!I$2=-1,4,(IF(AM!I20-AM!I$2=-2,8,IF(AM!I20-AM!I$2=1,1)))))))))))</f>
        <v>2</v>
      </c>
      <c r="G37" s="15">
        <f>SUM(IF(AM!J20-AM!J$2=2,0,(IF(AM!J20-AM!J$2=0,2,(IF(AM!J20-AM!J$2&gt;2,-1,(IF(AM!J20-AM!J$2=-1,4,(IF(AM!J20-AM!J$2=-2,8,IF(AM!J20-AM!J$2=1,1)))))))))))</f>
        <v>2</v>
      </c>
      <c r="H37" s="15">
        <f>SUM(IF(AM!K20-AM!K$2=2,0,(IF(AM!K20-AM!K$2=0,2,(IF(AM!K20-AM!K$2&gt;2,-1,(IF(AM!K20-AM!K$2=-1,4,(IF(AM!K20-AM!K$2=-2,8,IF(AM!K20-AM!K$2=1,1)))))))))))</f>
        <v>2</v>
      </c>
      <c r="I37" s="15">
        <f>SUM(IF(AM!L20-AM!L$2=2,0,(IF(AM!L20-AM!L$2=0,2,(IF(AM!L20-AM!L$2&gt;2,-1,(IF(AM!L20-AM!L$2=-1,4,(IF(AM!L20-AM!L$2=-2,8,IF(AM!L20-AM!L$2=1,1)))))))))))</f>
        <v>2</v>
      </c>
      <c r="J37" s="15">
        <f>SUM(IF(AM!M20-AM!M$2=2,0,(IF(AM!M20-AM!M$2=0,2,(IF(AM!M20-AM!M$2&gt;2,-1,(IF(AM!M20-AM!M$2=-1,4,(IF(AM!M20-AM!M$2=-2,8,IF(AM!M20-AM!M$2=1,1)))))))))))</f>
        <v>1</v>
      </c>
      <c r="K37" s="15"/>
      <c r="L37" s="15">
        <f>SUM(IF(AM!O20-AM!O$2=2,0,(IF(AM!O20-AM!O$2=0,2,(IF(AM!O20-AM!O$2&gt;2,-1,(IF(AM!O20-AM!O$2=-1,4,(IF(AM!O20-AM!O$2=-2,8,IF(AM!O20-AM!O$2=1,1)))))))))))</f>
        <v>0</v>
      </c>
      <c r="M37" s="15">
        <f>SUM(IF(AM!P20-AM!P$2=2,0,(IF(AM!P20-AM!P$2=0,2,(IF(AM!P20-AM!P$2&gt;2,-1,(IF(AM!P20-AM!P$2=-1,4,(IF(AM!P20-AM!P$2=-2,8,IF(AM!P20-AM!P$2=1,1)))))))))))</f>
        <v>2</v>
      </c>
      <c r="N37" s="15">
        <f>SUM(IF(AM!Q20-AM!Q$2=2,0,(IF(AM!Q20-AM!Q$2=0,2,(IF(AM!Q20-AM!Q$2&gt;2,-1,(IF(AM!Q20-AM!Q$2=-1,4,(IF(AM!Q20-AM!Q$2=-2,8,IF(AM!Q20-AM!Q$2=1,1)))))))))))</f>
        <v>1</v>
      </c>
      <c r="O37" s="15">
        <f>SUM(IF(AM!R20-AM!R$2=2,0,(IF(AM!R20-AM!R$2=0,2,(IF(AM!R20-AM!R$2&gt;2,-1,(IF(AM!R20-AM!R$2=-1,4,(IF(AM!R20-AM!R$2=-2,8,IF(AM!R20-AM!R$2=1,1)))))))))))</f>
        <v>1</v>
      </c>
      <c r="P37" s="15">
        <f>SUM(IF(AM!S20-AM!S$2=2,0,(IF(AM!S20-AM!S$2=0,2,(IF(AM!S20-AM!S$2&gt;2,-1,(IF(AM!S20-AM!S$2=-1,4,(IF(AM!S20-AM!S$2=-2,8,IF(AM!S20-AM!S$2=1,1)))))))))))</f>
        <v>2</v>
      </c>
      <c r="Q37" s="15">
        <f>SUM(IF(AM!T20-AM!T$2=2,0,(IF(AM!T20-AM!T$2=0,2,(IF(AM!T20-AM!T$2&gt;2,-1,(IF(AM!T20-AM!T$2=-1,4,(IF(AM!T20-AM!T$2=-2,8,IF(AM!T20-AM!T$2=1,1)))))))))))</f>
        <v>0</v>
      </c>
      <c r="R37" s="15">
        <f>SUM(IF(AM!U20-AM!U$2=2,0,(IF(AM!U20-AM!U$2=0,2,(IF(AM!U20-AM!U$2&gt;2,-1,(IF(AM!U20-AM!U$2=-1,4,(IF(AM!U20-AM!U$2=-2,8,IF(AM!U20-AM!U$2=1,1)))))))))))</f>
        <v>0</v>
      </c>
      <c r="S37" s="15">
        <f>SUM(IF(AM!V20-AM!V$2=2,0,(IF(AM!V20-AM!V$2=0,2,(IF(AM!V20-AM!V$2&gt;2,-1,(IF(AM!V20-AM!V$2=-1,4,(IF(AM!V20-AM!V$2=-2,8,IF(AM!V20-AM!V$2=1,1)))))))))))</f>
        <v>0</v>
      </c>
      <c r="T37" s="15">
        <f>SUM(IF(AM!W20-AM!W$2=2,0,(IF(AM!W20-AM!W$2=0,2,(IF(AM!W20-AM!W$2&gt;2,-1,(IF(AM!W20-AM!W$2=-1,4,(IF(AM!W20-AM!W$2=-2,8,IF(AM!W20-AM!W$2=1,1)))))))))))</f>
        <v>0</v>
      </c>
      <c r="U37" s="135"/>
      <c r="V37" s="136"/>
      <c r="W37" s="24"/>
      <c r="X37" s="190"/>
      <c r="Y37" s="128"/>
    </row>
    <row r="38" spans="1:26" ht="14.25" customHeight="1">
      <c r="A38" s="11" t="str">
        <f>AM!A21</f>
        <v>Bob</v>
      </c>
      <c r="B38" s="15">
        <f>SUM(IF(AM!E21-AM!E$2=2,0,(IF(AM!E21-AM!E$2=0,2,(IF(AM!E21-AM!E$2&gt;2,-1,(IF(AM!E21-AM!E$2=-1,4,(IF(AM!E21-AM!E$2=-2,8,IF(AM!E21-AM!E$2=1,1)))))))))))</f>
        <v>0</v>
      </c>
      <c r="C38" s="15">
        <f>SUM(IF(AM!F21-AM!F$2=2,0,(IF(AM!F21-AM!F$2=0,2,(IF(AM!F21-AM!F$2&gt;2,-1,(IF(AM!F21-AM!F$2=-1,4,(IF(AM!F21-AM!F$2=-2,8,IF(AM!F21-AM!F$2=1,1)))))))))))</f>
        <v>1</v>
      </c>
      <c r="D38" s="15">
        <f>SUM(IF(AM!G21-AM!G$2=2,0,(IF(AM!G21-AM!G$2=0,2,(IF(AM!G21-AM!G$2&gt;2,-1,(IF(AM!G21-AM!G$2=-1,4,(IF(AM!G21-AM!G$2=-2,8,IF(AM!G21-AM!G$2=1,1)))))))))))</f>
        <v>0</v>
      </c>
      <c r="E38" s="15">
        <f>SUM(IF(AM!H21-AM!H$2=2,0,(IF(AM!H21-AM!H$2=0,2,(IF(AM!H21-AM!H$2&gt;2,-1,(IF(AM!H21-AM!H$2=-1,4,(IF(AM!H21-AM!H$2=-2,8,IF(AM!H21-AM!H$2=1,1)))))))))))</f>
        <v>1</v>
      </c>
      <c r="F38" s="15">
        <f>SUM(IF(AM!I21-AM!I$2=2,0,(IF(AM!I21-AM!I$2=0,2,(IF(AM!I21-AM!I$2&gt;2,-1,(IF(AM!I21-AM!I$2=-1,4,(IF(AM!I21-AM!I$2=-2,8,IF(AM!I21-AM!I$2=1,1)))))))))))</f>
        <v>0</v>
      </c>
      <c r="G38" s="15">
        <f>SUM(IF(AM!J21-AM!J$2=2,0,(IF(AM!J21-AM!J$2=0,2,(IF(AM!J21-AM!J$2&gt;2,-1,(IF(AM!J21-AM!J$2=-1,4,(IF(AM!J21-AM!J$2=-2,8,IF(AM!J21-AM!J$2=1,1)))))))))))</f>
        <v>2</v>
      </c>
      <c r="H38" s="15">
        <f>SUM(IF(AM!K21-AM!K$2=2,0,(IF(AM!K21-AM!K$2=0,2,(IF(AM!K21-AM!K$2&gt;2,-1,(IF(AM!K21-AM!K$2=-1,4,(IF(AM!K21-AM!K$2=-2,8,IF(AM!K21-AM!K$2=1,1)))))))))))</f>
        <v>1</v>
      </c>
      <c r="I38" s="15">
        <f>SUM(IF(AM!L21-AM!L$2=2,0,(IF(AM!L21-AM!L$2=0,2,(IF(AM!L21-AM!L$2&gt;2,-1,(IF(AM!L21-AM!L$2=-1,4,(IF(AM!L21-AM!L$2=-2,8,IF(AM!L21-AM!L$2=1,1)))))))))))</f>
        <v>1</v>
      </c>
      <c r="J38" s="15">
        <f>SUM(IF(AM!M21-AM!M$2=2,0,(IF(AM!M21-AM!M$2=0,2,(IF(AM!M21-AM!M$2&gt;2,-1,(IF(AM!M21-AM!M$2=-1,4,(IF(AM!M21-AM!M$2=-2,8,IF(AM!M21-AM!M$2=1,1)))))))))))</f>
        <v>0</v>
      </c>
      <c r="K38" s="15"/>
      <c r="L38" s="15">
        <f>SUM(IF(AM!O21-AM!O$2=2,0,(IF(AM!O21-AM!O$2=0,2,(IF(AM!O21-AM!O$2&gt;2,-1,(IF(AM!O21-AM!O$2=-1,4,(IF(AM!O21-AM!O$2=-2,8,IF(AM!O21-AM!O$2=1,1)))))))))))</f>
        <v>1</v>
      </c>
      <c r="M38" s="15">
        <f>SUM(IF(AM!P21-AM!P$2=2,0,(IF(AM!P21-AM!P$2=0,2,(IF(AM!P21-AM!P$2&gt;2,-1,(IF(AM!P21-AM!P$2=-1,4,(IF(AM!P21-AM!P$2=-2,8,IF(AM!P21-AM!P$2=1,1)))))))))))</f>
        <v>-1</v>
      </c>
      <c r="N38" s="15">
        <f>SUM(IF(AM!Q21-AM!Q$2=2,0,(IF(AM!Q21-AM!Q$2=0,2,(IF(AM!Q21-AM!Q$2&gt;2,-1,(IF(AM!Q21-AM!Q$2=-1,4,(IF(AM!Q21-AM!Q$2=-2,8,IF(AM!Q21-AM!Q$2=1,1)))))))))))</f>
        <v>1</v>
      </c>
      <c r="O38" s="15">
        <f>SUM(IF(AM!R21-AM!R$2=2,0,(IF(AM!R21-AM!R$2=0,2,(IF(AM!R21-AM!R$2&gt;2,-1,(IF(AM!R21-AM!R$2=-1,4,(IF(AM!R21-AM!R$2=-2,8,IF(AM!R21-AM!R$2=1,1)))))))))))</f>
        <v>0</v>
      </c>
      <c r="P38" s="15">
        <f>SUM(IF(AM!S21-AM!S$2=2,0,(IF(AM!S21-AM!S$2=0,2,(IF(AM!S21-AM!S$2&gt;2,-1,(IF(AM!S21-AM!S$2=-1,4,(IF(AM!S21-AM!S$2=-2,8,IF(AM!S21-AM!S$2=1,1)))))))))))</f>
        <v>2</v>
      </c>
      <c r="Q38" s="15">
        <f>SUM(IF(AM!T21-AM!T$2=2,0,(IF(AM!T21-AM!T$2=0,2,(IF(AM!T21-AM!T$2&gt;2,-1,(IF(AM!T21-AM!T$2=-1,4,(IF(AM!T21-AM!T$2=-2,8,IF(AM!T21-AM!T$2=1,1)))))))))))</f>
        <v>2</v>
      </c>
      <c r="R38" s="15">
        <f>SUM(IF(AM!U21-AM!U$2=2,0,(IF(AM!U21-AM!U$2=0,2,(IF(AM!U21-AM!U$2&gt;2,-1,(IF(AM!U21-AM!U$2=-1,4,(IF(AM!U21-AM!U$2=-2,8,IF(AM!U21-AM!U$2=1,1)))))))))))</f>
        <v>1</v>
      </c>
      <c r="S38" s="15">
        <f>SUM(IF(AM!V21-AM!V$2=2,0,(IF(AM!V21-AM!V$2=0,2,(IF(AM!V21-AM!V$2&gt;2,-1,(IF(AM!V21-AM!V$2=-1,4,(IF(AM!V21-AM!V$2=-2,8,IF(AM!V21-AM!V$2=1,1)))))))))))</f>
        <v>1</v>
      </c>
      <c r="T38" s="15">
        <f>SUM(IF(AM!W21-AM!W$2=2,0,(IF(AM!W21-AM!W$2=0,2,(IF(AM!W21-AM!W$2&gt;2,-1,(IF(AM!W21-AM!W$2=-1,4,(IF(AM!W21-AM!W$2=-2,8,IF(AM!W21-AM!W$2=1,1)))))))))))</f>
        <v>2</v>
      </c>
      <c r="U38" s="135"/>
      <c r="V38" s="136"/>
      <c r="W38" s="24"/>
      <c r="X38" s="190"/>
      <c r="Y38" s="128"/>
    </row>
    <row r="39" spans="1:26" ht="14.25" customHeight="1">
      <c r="A39" s="11" t="str">
        <f>AM!A22</f>
        <v>Alex</v>
      </c>
      <c r="B39" s="15">
        <f>SUM(IF(AM!E22-AM!E$2=2,0,(IF(AM!E22-AM!E$2=0,2,(IF(AM!E22-AM!E$2&gt;2,-1,(IF(AM!E22-AM!E$2=-1,4,(IF(AM!E22-AM!E$2=-2,8,IF(AM!E22-AM!E$2=1,1)))))))))))</f>
        <v>-1</v>
      </c>
      <c r="C39" s="15">
        <f>SUM(IF(AM!F22-AM!F$2=2,0,(IF(AM!F22-AM!F$2=0,2,(IF(AM!F22-AM!F$2&gt;2,-1,(IF(AM!F22-AM!F$2=-1,4,(IF(AM!F22-AM!F$2=-2,8,IF(AM!F22-AM!F$2=1,1)))))))))))</f>
        <v>-1</v>
      </c>
      <c r="D39" s="15">
        <f>SUM(IF(AM!G22-AM!G$2=2,0,(IF(AM!G22-AM!G$2=0,2,(IF(AM!G22-AM!G$2&gt;2,-1,(IF(AM!G22-AM!G$2=-1,4,(IF(AM!G22-AM!G$2=-2,8,IF(AM!G22-AM!G$2=1,1)))))))))))</f>
        <v>-1</v>
      </c>
      <c r="E39" s="15">
        <f>SUM(IF(AM!H22-AM!H$2=2,0,(IF(AM!H22-AM!H$2=0,2,(IF(AM!H22-AM!H$2&gt;2,-1,(IF(AM!H22-AM!H$2=-1,4,(IF(AM!H22-AM!H$2=-2,8,IF(AM!H22-AM!H$2=1,1)))))))))))</f>
        <v>0</v>
      </c>
      <c r="F39" s="15">
        <f>SUM(IF(AM!I22-AM!I$2=2,0,(IF(AM!I22-AM!I$2=0,2,(IF(AM!I22-AM!I$2&gt;2,-1,(IF(AM!I22-AM!I$2=-1,4,(IF(AM!I22-AM!I$2=-2,8,IF(AM!I22-AM!I$2=1,1)))))))))))</f>
        <v>0</v>
      </c>
      <c r="G39" s="15">
        <f>SUM(IF(AM!J22-AM!J$2=2,0,(IF(AM!J22-AM!J$2=0,2,(IF(AM!J22-AM!J$2&gt;2,-1,(IF(AM!J22-AM!J$2=-1,4,(IF(AM!J22-AM!J$2=-2,8,IF(AM!J22-AM!J$2=1,1)))))))))))</f>
        <v>1</v>
      </c>
      <c r="H39" s="15">
        <f>SUM(IF(AM!K22-AM!K$2=2,0,(IF(AM!K22-AM!K$2=0,2,(IF(AM!K22-AM!K$2&gt;2,-1,(IF(AM!K22-AM!K$2=-1,4,(IF(AM!K22-AM!K$2=-2,8,IF(AM!K22-AM!K$2=1,1)))))))))))</f>
        <v>0</v>
      </c>
      <c r="I39" s="15">
        <f>SUM(IF(AM!L22-AM!L$2=2,0,(IF(AM!L22-AM!L$2=0,2,(IF(AM!L22-AM!L$2&gt;2,-1,(IF(AM!L22-AM!L$2=-1,4,(IF(AM!L22-AM!L$2=-2,8,IF(AM!L22-AM!L$2=1,1)))))))))))</f>
        <v>1</v>
      </c>
      <c r="J39" s="15">
        <f>SUM(IF(AM!M22-AM!M$2=2,0,(IF(AM!M22-AM!M$2=0,2,(IF(AM!M22-AM!M$2&gt;2,-1,(IF(AM!M22-AM!M$2=-1,4,(IF(AM!M22-AM!M$2=-2,8,IF(AM!M22-AM!M$2=1,1)))))))))))</f>
        <v>0</v>
      </c>
      <c r="K39" s="15"/>
      <c r="L39" s="15">
        <f>SUM(IF(AM!O22-AM!O$2=2,0,(IF(AM!O22-AM!O$2=0,2,(IF(AM!O22-AM!O$2&gt;2,-1,(IF(AM!O22-AM!O$2=-1,4,(IF(AM!O22-AM!O$2=-2,8,IF(AM!O22-AM!O$2=1,1)))))))))))</f>
        <v>2</v>
      </c>
      <c r="M39" s="15">
        <f>SUM(IF(AM!P22-AM!P$2=2,0,(IF(AM!P22-AM!P$2=0,2,(IF(AM!P22-AM!P$2&gt;2,-1,(IF(AM!P22-AM!P$2=-1,4,(IF(AM!P22-AM!P$2=-2,8,IF(AM!P22-AM!P$2=1,1)))))))))))</f>
        <v>0</v>
      </c>
      <c r="N39" s="15">
        <f>SUM(IF(AM!Q22-AM!Q$2=2,0,(IF(AM!Q22-AM!Q$2=0,2,(IF(AM!Q22-AM!Q$2&gt;2,-1,(IF(AM!Q22-AM!Q$2=-1,4,(IF(AM!Q22-AM!Q$2=-2,8,IF(AM!Q22-AM!Q$2=1,1)))))))))))</f>
        <v>0</v>
      </c>
      <c r="O39" s="15">
        <f>SUM(IF(AM!R22-AM!R$2=2,0,(IF(AM!R22-AM!R$2=0,2,(IF(AM!R22-AM!R$2&gt;2,-1,(IF(AM!R22-AM!R$2=-1,4,(IF(AM!R22-AM!R$2=-2,8,IF(AM!R22-AM!R$2=1,1)))))))))))</f>
        <v>-1</v>
      </c>
      <c r="P39" s="15">
        <f>SUM(IF(AM!S22-AM!S$2=2,0,(IF(AM!S22-AM!S$2=0,2,(IF(AM!S22-AM!S$2&gt;2,-1,(IF(AM!S22-AM!S$2=-1,4,(IF(AM!S22-AM!S$2=-2,8,IF(AM!S22-AM!S$2=1,1)))))))))))</f>
        <v>1</v>
      </c>
      <c r="Q39" s="15">
        <f>SUM(IF(AM!T22-AM!T$2=2,0,(IF(AM!T22-AM!T$2=0,2,(IF(AM!T22-AM!T$2&gt;2,-1,(IF(AM!T22-AM!T$2=-1,4,(IF(AM!T22-AM!T$2=-2,8,IF(AM!T22-AM!T$2=1,1)))))))))))</f>
        <v>2</v>
      </c>
      <c r="R39" s="15">
        <f>SUM(IF(AM!U22-AM!U$2=2,0,(IF(AM!U22-AM!U$2=0,2,(IF(AM!U22-AM!U$2&gt;2,-1,(IF(AM!U22-AM!U$2=-1,4,(IF(AM!U22-AM!U$2=-2,8,IF(AM!U22-AM!U$2=1,1)))))))))))</f>
        <v>1</v>
      </c>
      <c r="S39" s="15">
        <f>SUM(IF(AM!V22-AM!V$2=2,0,(IF(AM!V22-AM!V$2=0,2,(IF(AM!V22-AM!V$2&gt;2,-1,(IF(AM!V22-AM!V$2=-1,4,(IF(AM!V22-AM!V$2=-2,8,IF(AM!V22-AM!V$2=1,1)))))))))))</f>
        <v>0</v>
      </c>
      <c r="T39" s="15">
        <f>SUM(IF(AM!W22-AM!W$2=2,0,(IF(AM!W22-AM!W$2=0,2,(IF(AM!W22-AM!W$2&gt;2,-1,(IF(AM!W22-AM!W$2=-1,4,(IF(AM!W22-AM!W$2=-2,8,IF(AM!W22-AM!W$2=1,1)))))))))))</f>
        <v>0</v>
      </c>
      <c r="U39" s="135"/>
      <c r="V39" s="136"/>
      <c r="W39" s="24"/>
      <c r="X39" s="190"/>
      <c r="Y39" s="128"/>
    </row>
    <row r="40" spans="1:26" ht="14.25" customHeight="1">
      <c r="A40" s="23"/>
      <c r="B40" s="21">
        <f t="shared" ref="B40:J40" si="16">SUM(B36:B39)</f>
        <v>0</v>
      </c>
      <c r="C40" s="21">
        <f t="shared" si="16"/>
        <v>2</v>
      </c>
      <c r="D40" s="21">
        <f t="shared" si="16"/>
        <v>1</v>
      </c>
      <c r="E40" s="21">
        <f t="shared" si="16"/>
        <v>3</v>
      </c>
      <c r="F40" s="21">
        <f t="shared" si="16"/>
        <v>4</v>
      </c>
      <c r="G40" s="21">
        <f t="shared" si="16"/>
        <v>5</v>
      </c>
      <c r="H40" s="21">
        <f t="shared" si="16"/>
        <v>4</v>
      </c>
      <c r="I40" s="21">
        <f t="shared" si="16"/>
        <v>6</v>
      </c>
      <c r="J40" s="21">
        <f t="shared" si="16"/>
        <v>1</v>
      </c>
      <c r="K40" s="15"/>
      <c r="L40" s="21">
        <f t="shared" ref="L40:T40" si="17">SUM(L36:L39)</f>
        <v>4</v>
      </c>
      <c r="M40" s="21">
        <f t="shared" si="17"/>
        <v>3</v>
      </c>
      <c r="N40" s="21">
        <f>SUM(N36:N39)</f>
        <v>3</v>
      </c>
      <c r="O40" s="21">
        <f t="shared" si="17"/>
        <v>1</v>
      </c>
      <c r="P40" s="21">
        <f t="shared" si="17"/>
        <v>7</v>
      </c>
      <c r="Q40" s="21">
        <f t="shared" si="17"/>
        <v>6</v>
      </c>
      <c r="R40" s="21">
        <f t="shared" si="17"/>
        <v>4</v>
      </c>
      <c r="S40" s="21">
        <f t="shared" si="17"/>
        <v>3</v>
      </c>
      <c r="T40" s="21">
        <f t="shared" si="17"/>
        <v>4</v>
      </c>
      <c r="U40" s="135"/>
      <c r="V40" s="150"/>
      <c r="W40" s="24"/>
      <c r="X40" s="190"/>
      <c r="Y40" s="128"/>
    </row>
    <row r="41" spans="1:26" ht="14.25" customHeight="1">
      <c r="A41" s="163"/>
      <c r="B41" s="29"/>
      <c r="C41" s="29">
        <f>SUM(B40:C40)</f>
        <v>2</v>
      </c>
      <c r="D41" s="29">
        <f t="shared" ref="D41:J41" si="18">SUM(D40+C41)</f>
        <v>3</v>
      </c>
      <c r="E41" s="29">
        <f t="shared" si="18"/>
        <v>6</v>
      </c>
      <c r="F41" s="29">
        <f t="shared" si="18"/>
        <v>10</v>
      </c>
      <c r="G41" s="28">
        <f t="shared" si="18"/>
        <v>15</v>
      </c>
      <c r="H41" s="28">
        <f t="shared" si="18"/>
        <v>19</v>
      </c>
      <c r="I41" s="28">
        <f t="shared" si="18"/>
        <v>25</v>
      </c>
      <c r="J41" s="28">
        <f t="shared" si="18"/>
        <v>26</v>
      </c>
      <c r="K41" s="29"/>
      <c r="L41" s="29"/>
      <c r="M41" s="29">
        <f>SUM(M40+L40)</f>
        <v>7</v>
      </c>
      <c r="N41" s="29">
        <f t="shared" ref="N41:T41" si="19">SUM(N40+M41)</f>
        <v>10</v>
      </c>
      <c r="O41" s="29">
        <f t="shared" si="19"/>
        <v>11</v>
      </c>
      <c r="P41" s="29">
        <f t="shared" si="19"/>
        <v>18</v>
      </c>
      <c r="Q41" s="29">
        <f t="shared" si="19"/>
        <v>24</v>
      </c>
      <c r="R41" s="29">
        <f t="shared" si="19"/>
        <v>28</v>
      </c>
      <c r="S41" s="29">
        <f t="shared" si="19"/>
        <v>31</v>
      </c>
      <c r="T41" s="29">
        <f t="shared" si="19"/>
        <v>35</v>
      </c>
      <c r="U41" s="185"/>
      <c r="V41" s="150"/>
      <c r="W41" s="24"/>
      <c r="X41" s="190"/>
      <c r="Y41" s="128"/>
    </row>
    <row r="42" spans="1:26" ht="14.25" customHeight="1">
      <c r="A42" s="166"/>
      <c r="B42" s="136"/>
      <c r="C42" s="136"/>
      <c r="D42" s="136"/>
      <c r="E42" s="136"/>
      <c r="F42" s="136"/>
      <c r="G42" s="147"/>
      <c r="H42" s="136" t="s">
        <v>33</v>
      </c>
      <c r="I42" s="137"/>
      <c r="J42" s="151">
        <f>SUM(J41-'2017 EoS Pairings'!N9)</f>
        <v>-2.5</v>
      </c>
      <c r="K42" s="152"/>
      <c r="L42" s="136"/>
      <c r="M42" s="136"/>
      <c r="N42" s="147"/>
      <c r="O42" s="136"/>
      <c r="P42" s="136"/>
      <c r="Q42" s="136"/>
      <c r="R42" s="136" t="s">
        <v>34</v>
      </c>
      <c r="S42" s="137"/>
      <c r="T42" s="151">
        <f>SUM(T41-'2017 EoS Pairings'!O9)</f>
        <v>6.5</v>
      </c>
      <c r="U42" s="179"/>
      <c r="V42" s="151">
        <f>SUM(J42,T42)</f>
        <v>4</v>
      </c>
      <c r="X42" s="190"/>
      <c r="Y42" s="128"/>
    </row>
    <row r="43" spans="1:26" ht="14.25" customHeight="1">
      <c r="A43" s="261"/>
      <c r="B43" s="261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186"/>
      <c r="V43" s="261"/>
      <c r="X43" s="190"/>
      <c r="Y43" s="128"/>
    </row>
    <row r="44" spans="1:26" s="257" customFormat="1" ht="14.25" customHeight="1">
      <c r="A44" s="169" t="str">
        <f>AM!A23</f>
        <v>Ed</v>
      </c>
      <c r="B44" s="170">
        <f>SUM(IF(AM!E23-AM!E$2=2,0,(IF(AM!E23-AM!E$2=0,2,(IF(AM!E23-AM!E$2&gt;2,-1,(IF(AM!E23-AM!E$2=-1,4,(IF(AM!E23-AM!E$2=-2,8,IF(AM!E23-AM!E$2=1,1)))))))))))</f>
        <v>1</v>
      </c>
      <c r="C44" s="170">
        <f>SUM(IF(AM!F23-AM!F$2=2,0,(IF(AM!F23-AM!F$2=0,2,(IF(AM!F23-AM!F$2&gt;2,-1,(IF(AM!F23-AM!F$2=-1,4,(IF(AM!F23-AM!F$2=-2,8,IF(AM!F23-AM!F$2=1,1)))))))))))</f>
        <v>2</v>
      </c>
      <c r="D44" s="170">
        <f>SUM(IF(AM!G23-AM!G$2=2,0,(IF(AM!G23-AM!G$2=0,2,(IF(AM!G23-AM!G$2&gt;2,-1,(IF(AM!G23-AM!G$2=-1,4,(IF(AM!G23-AM!G$2=-2,8,IF(AM!G23-AM!G$2=1,1)))))))))))</f>
        <v>1</v>
      </c>
      <c r="E44" s="170">
        <f>SUM(IF(AM!H23-AM!H$2=2,0,(IF(AM!H23-AM!H$2=0,2,(IF(AM!H23-AM!H$2&gt;2,-1,(IF(AM!H23-AM!H$2=-1,4,(IF(AM!H23-AM!H$2=-2,8,IF(AM!H23-AM!H$2=1,1)))))))))))</f>
        <v>2</v>
      </c>
      <c r="F44" s="170">
        <f>SUM(IF(AM!I23-AM!I$2=2,0,(IF(AM!I23-AM!I$2=0,2,(IF(AM!I23-AM!I$2&gt;2,-1,(IF(AM!I23-AM!I$2=-1,4,(IF(AM!I23-AM!I$2=-2,8,IF(AM!I23-AM!I$2=1,1)))))))))))</f>
        <v>0</v>
      </c>
      <c r="G44" s="170">
        <f>SUM(IF(AM!J23-AM!J$2=2,0,(IF(AM!J23-AM!J$2=0,2,(IF(AM!J23-AM!J$2&gt;2,-1,(IF(AM!J23-AM!J$2=-1,4,(IF(AM!J23-AM!J$2=-2,8,IF(AM!J23-AM!J$2=1,1)))))))))))</f>
        <v>2</v>
      </c>
      <c r="H44" s="170">
        <f>SUM(IF(AM!K23-AM!K$2=2,0,(IF(AM!K23-AM!K$2=0,2,(IF(AM!K23-AM!K$2&gt;2,-1,(IF(AM!K23-AM!K$2=-1,4,(IF(AM!K23-AM!K$2=-2,8,IF(AM!K23-AM!K$2=1,1)))))))))))</f>
        <v>1</v>
      </c>
      <c r="I44" s="170">
        <f>SUM(IF(AM!L23-AM!L$2=2,0,(IF(AM!L23-AM!L$2=0,2,(IF(AM!L23-AM!L$2&gt;2,-1,(IF(AM!L23-AM!L$2=-1,4,(IF(AM!L23-AM!L$2=-2,8,IF(AM!L23-AM!L$2=1,1)))))))))))</f>
        <v>2</v>
      </c>
      <c r="J44" s="170">
        <f>SUM(IF(AM!M23-AM!M$2=2,0,(IF(AM!M23-AM!M$2=0,2,(IF(AM!M23-AM!M$2&gt;2,-1,(IF(AM!M23-AM!M$2=-1,4,(IF(AM!M23-AM!M$2=-2,8,IF(AM!M23-AM!M$2=1,1)))))))))))</f>
        <v>2</v>
      </c>
      <c r="K44" s="170"/>
      <c r="L44" s="170">
        <f>SUM(IF(AM!O23-AM!O$2=2,0,(IF(AM!O23-AM!O$2=0,2,(IF(AM!O23-AM!O$2&gt;2,-1,(IF(AM!O23-AM!O$2=-1,4,(IF(AM!O23-AM!O$2=-2,8,IF(AM!O23-AM!O$2=1,1)))))))))))</f>
        <v>2</v>
      </c>
      <c r="M44" s="170">
        <f>SUM(IF(AM!P23-AM!P$2=2,0,(IF(AM!P23-AM!P$2=0,2,(IF(AM!P23-AM!P$2&gt;2,-1,(IF(AM!P23-AM!P$2=-1,4,(IF(AM!P23-AM!P$2=-2,8,IF(AM!P23-AM!P$2=1,1)))))))))))</f>
        <v>0</v>
      </c>
      <c r="N44" s="170">
        <f>SUM(IF(AM!Q23-AM!Q$2=2,0,(IF(AM!Q23-AM!Q$2=0,2,(IF(AM!Q23-AM!Q$2&gt;2,-1,(IF(AM!Q23-AM!Q$2=-1,4,(IF(AM!Q23-AM!Q$2=-2,8,IF(AM!Q23-AM!Q$2=1,1)))))))))))</f>
        <v>0</v>
      </c>
      <c r="O44" s="170">
        <f>SUM(IF(AM!R23-AM!R$2=2,0,(IF(AM!R23-AM!R$2=0,2,(IF(AM!R23-AM!R$2&gt;2,-1,(IF(AM!R23-AM!R$2=-1,4,(IF(AM!R23-AM!R$2=-2,8,IF(AM!R23-AM!R$2=1,1)))))))))))</f>
        <v>0</v>
      </c>
      <c r="P44" s="170">
        <f>SUM(IF(AM!S23-AM!S$2=2,0,(IF(AM!S23-AM!S$2=0,2,(IF(AM!S23-AM!S$2&gt;2,-1,(IF(AM!S23-AM!S$2=-1,4,(IF(AM!S23-AM!S$2=-2,8,IF(AM!S23-AM!S$2=1,1)))))))))))</f>
        <v>1</v>
      </c>
      <c r="Q44" s="170">
        <f>SUM(IF(AM!T23-AM!T$2=2,0,(IF(AM!T23-AM!T$2=0,2,(IF(AM!T23-AM!T$2&gt;2,-1,(IF(AM!T23-AM!T$2=-1,4,(IF(AM!T23-AM!T$2=-2,8,IF(AM!T23-AM!T$2=1,1)))))))))))</f>
        <v>1</v>
      </c>
      <c r="R44" s="170">
        <f>SUM(IF(AM!U23-AM!U$2=2,0,(IF(AM!U23-AM!U$2=0,2,(IF(AM!U23-AM!U$2&gt;2,-1,(IF(AM!U23-AM!U$2=-1,4,(IF(AM!U23-AM!U$2=-2,8,IF(AM!U23-AM!U$2=1,1)))))))))))</f>
        <v>4</v>
      </c>
      <c r="S44" s="170">
        <f>SUM(IF(AM!V23-AM!V$2=2,0,(IF(AM!V23-AM!V$2=0,2,(IF(AM!V23-AM!V$2&gt;2,-1,(IF(AM!V23-AM!V$2=-1,4,(IF(AM!V23-AM!V$2=-2,8,IF(AM!V23-AM!V$2=1,1)))))))))))</f>
        <v>2</v>
      </c>
      <c r="T44" s="170">
        <f>SUM(IF(AM!W23-AM!W$2=2,0,(IF(AM!W23-AM!W$2=0,2,(IF(AM!W23-AM!W$2&gt;2,-1,(IF(AM!W23-AM!W$2=-1,4,(IF(AM!W23-AM!W$2=-2,8,IF(AM!W23-AM!W$2=1,1)))))))))))</f>
        <v>2</v>
      </c>
      <c r="U44" s="187"/>
      <c r="V44" s="263"/>
      <c r="X44" s="190"/>
      <c r="Y44" s="128"/>
      <c r="Z44" s="127"/>
    </row>
    <row r="45" spans="1:26" s="257" customFormat="1" ht="14.25" customHeight="1">
      <c r="A45" s="169" t="str">
        <f>AM!A24</f>
        <v>Mike F</v>
      </c>
      <c r="B45" s="170">
        <f>SUM(IF(AM!E24-AM!E$2=2,0,(IF(AM!E24-AM!E$2=0,2,(IF(AM!E24-AM!E$2&gt;2,-1,(IF(AM!E24-AM!E$2=-1,4,(IF(AM!E24-AM!E$2=-2,8,IF(AM!E24-AM!E$2=1,1)))))))))))</f>
        <v>2</v>
      </c>
      <c r="C45" s="170">
        <f>SUM(IF(AM!F24-AM!F$2=2,0,(IF(AM!F24-AM!F$2=0,2,(IF(AM!F24-AM!F$2&gt;2,-1,(IF(AM!F24-AM!F$2=-1,4,(IF(AM!F24-AM!F$2=-2,8,IF(AM!F24-AM!F$2=1,1)))))))))))</f>
        <v>1</v>
      </c>
      <c r="D45" s="170">
        <f>SUM(IF(AM!G24-AM!G$2=2,0,(IF(AM!G24-AM!G$2=0,2,(IF(AM!G24-AM!G$2&gt;2,-1,(IF(AM!G24-AM!G$2=-1,4,(IF(AM!G24-AM!G$2=-2,8,IF(AM!G24-AM!G$2=1,1)))))))))))</f>
        <v>2</v>
      </c>
      <c r="E45" s="170">
        <f>SUM(IF(AM!H24-AM!H$2=2,0,(IF(AM!H24-AM!H$2=0,2,(IF(AM!H24-AM!H$2&gt;2,-1,(IF(AM!H24-AM!H$2=-1,4,(IF(AM!H24-AM!H$2=-2,8,IF(AM!H24-AM!H$2=1,1)))))))))))</f>
        <v>4</v>
      </c>
      <c r="F45" s="170">
        <f>SUM(IF(AM!I24-AM!I$2=2,0,(IF(AM!I24-AM!I$2=0,2,(IF(AM!I24-AM!I$2&gt;2,-1,(IF(AM!I24-AM!I$2=-1,4,(IF(AM!I24-AM!I$2=-2,8,IF(AM!I24-AM!I$2=1,1)))))))))))</f>
        <v>2</v>
      </c>
      <c r="G45" s="170">
        <f>SUM(IF(AM!J24-AM!J$2=2,0,(IF(AM!J24-AM!J$2=0,2,(IF(AM!J24-AM!J$2&gt;2,-1,(IF(AM!J24-AM!J$2=-1,4,(IF(AM!J24-AM!J$2=-2,8,IF(AM!J24-AM!J$2=1,1)))))))))))</f>
        <v>0</v>
      </c>
      <c r="H45" s="170">
        <f>SUM(IF(AM!K24-AM!K$2=2,0,(IF(AM!K24-AM!K$2=0,2,(IF(AM!K24-AM!K$2&gt;2,-1,(IF(AM!K24-AM!K$2=-1,4,(IF(AM!K24-AM!K$2=-2,8,IF(AM!K24-AM!K$2=1,1)))))))))))</f>
        <v>2</v>
      </c>
      <c r="I45" s="170">
        <f>SUM(IF(AM!L24-AM!L$2=2,0,(IF(AM!L24-AM!L$2=0,2,(IF(AM!L24-AM!L$2&gt;2,-1,(IF(AM!L24-AM!L$2=-1,4,(IF(AM!L24-AM!L$2=-2,8,IF(AM!L24-AM!L$2=1,1)))))))))))</f>
        <v>4</v>
      </c>
      <c r="J45" s="170">
        <f>SUM(IF(AM!M24-AM!M$2=2,0,(IF(AM!M24-AM!M$2=0,2,(IF(AM!M24-AM!M$2&gt;2,-1,(IF(AM!M24-AM!M$2=-1,4,(IF(AM!M24-AM!M$2=-2,8,IF(AM!M24-AM!M$2=1,1)))))))))))</f>
        <v>1</v>
      </c>
      <c r="K45" s="170"/>
      <c r="L45" s="170">
        <f>SUM(IF(AM!O24-AM!O$2=2,0,(IF(AM!O24-AM!O$2=0,2,(IF(AM!O24-AM!O$2&gt;2,-1,(IF(AM!O24-AM!O$2=-1,4,(IF(AM!O24-AM!O$2=-2,8,IF(AM!O24-AM!O$2=1,1)))))))))))</f>
        <v>1</v>
      </c>
      <c r="M45" s="170">
        <f>SUM(IF(AM!P24-AM!P$2=2,0,(IF(AM!P24-AM!P$2=0,2,(IF(AM!P24-AM!P$2&gt;2,-1,(IF(AM!P24-AM!P$2=-1,4,(IF(AM!P24-AM!P$2=-2,8,IF(AM!P24-AM!P$2=1,1)))))))))))</f>
        <v>2</v>
      </c>
      <c r="N45" s="170">
        <f>SUM(IF(AM!Q24-AM!Q$2=2,0,(IF(AM!Q24-AM!Q$2=0,2,(IF(AM!Q24-AM!Q$2&gt;2,-1,(IF(AM!Q24-AM!Q$2=-1,4,(IF(AM!Q24-AM!Q$2=-2,8,IF(AM!Q24-AM!Q$2=1,1)))))))))))</f>
        <v>0</v>
      </c>
      <c r="O45" s="170">
        <f>SUM(IF(AM!R24-AM!R$2=2,0,(IF(AM!R24-AM!R$2=0,2,(IF(AM!R24-AM!R$2&gt;2,-1,(IF(AM!R24-AM!R$2=-1,4,(IF(AM!R24-AM!R$2=-2,8,IF(AM!R24-AM!R$2=1,1)))))))))))</f>
        <v>1</v>
      </c>
      <c r="P45" s="170">
        <f>SUM(IF(AM!S24-AM!S$2=2,0,(IF(AM!S24-AM!S$2=0,2,(IF(AM!S24-AM!S$2&gt;2,-1,(IF(AM!S24-AM!S$2=-1,4,(IF(AM!S24-AM!S$2=-2,8,IF(AM!S24-AM!S$2=1,1)))))))))))</f>
        <v>2</v>
      </c>
      <c r="Q45" s="170">
        <f>SUM(IF(AM!T24-AM!T$2=2,0,(IF(AM!T24-AM!T$2=0,2,(IF(AM!T24-AM!T$2&gt;2,-1,(IF(AM!T24-AM!T$2=-1,4,(IF(AM!T24-AM!T$2=-2,8,IF(AM!T24-AM!T$2=1,1)))))))))))</f>
        <v>4</v>
      </c>
      <c r="R45" s="170">
        <f>SUM(IF(AM!U24-AM!U$2=2,0,(IF(AM!U24-AM!U$2=0,2,(IF(AM!U24-AM!U$2&gt;2,-1,(IF(AM!U24-AM!U$2=-1,4,(IF(AM!U24-AM!U$2=-2,8,IF(AM!U24-AM!U$2=1,1)))))))))))</f>
        <v>1</v>
      </c>
      <c r="S45" s="170">
        <f>SUM(IF(AM!V24-AM!V$2=2,0,(IF(AM!V24-AM!V$2=0,2,(IF(AM!V24-AM!V$2&gt;2,-1,(IF(AM!V24-AM!V$2=-1,4,(IF(AM!V24-AM!V$2=-2,8,IF(AM!V24-AM!V$2=1,1)))))))))))</f>
        <v>0</v>
      </c>
      <c r="T45" s="170">
        <f>SUM(IF(AM!W24-AM!W$2=2,0,(IF(AM!W24-AM!W$2=0,2,(IF(AM!W24-AM!W$2&gt;2,-1,(IF(AM!W24-AM!W$2=-1,4,(IF(AM!W24-AM!W$2=-2,8,IF(AM!W24-AM!W$2=1,1)))))))))))</f>
        <v>-1</v>
      </c>
      <c r="U45" s="143"/>
      <c r="V45" s="263"/>
      <c r="X45" s="190"/>
      <c r="Y45" s="128"/>
      <c r="Z45" s="127"/>
    </row>
    <row r="46" spans="1:26" s="257" customFormat="1" ht="14.25" customHeight="1">
      <c r="A46" s="169" t="str">
        <f>AM!A25</f>
        <v>Roger</v>
      </c>
      <c r="B46" s="170">
        <f>SUM(IF(AM!E25-AM!E$2=2,0,(IF(AM!E25-AM!E$2=0,2,(IF(AM!E25-AM!E$2&gt;2,-1,(IF(AM!E25-AM!E$2=-1,4,(IF(AM!E25-AM!E$2=-2,8,IF(AM!E25-AM!E$2=1,1)))))))))))</f>
        <v>0</v>
      </c>
      <c r="C46" s="170">
        <f>SUM(IF(AM!F25-AM!F$2=2,0,(IF(AM!F25-AM!F$2=0,2,(IF(AM!F25-AM!F$2&gt;2,-1,(IF(AM!F25-AM!F$2=-1,4,(IF(AM!F25-AM!F$2=-2,8,IF(AM!F25-AM!F$2=1,1)))))))))))</f>
        <v>1</v>
      </c>
      <c r="D46" s="170">
        <f>SUM(IF(AM!G25-AM!G$2=2,0,(IF(AM!G25-AM!G$2=0,2,(IF(AM!G25-AM!G$2&gt;2,-1,(IF(AM!G25-AM!G$2=-1,4,(IF(AM!G25-AM!G$2=-2,8,IF(AM!G25-AM!G$2=1,1)))))))))))</f>
        <v>1</v>
      </c>
      <c r="E46" s="170">
        <f>SUM(IF(AM!H25-AM!H$2=2,0,(IF(AM!H25-AM!H$2=0,2,(IF(AM!H25-AM!H$2&gt;2,-1,(IF(AM!H25-AM!H$2=-1,4,(IF(AM!H25-AM!H$2=-2,8,IF(AM!H25-AM!H$2=1,1)))))))))))</f>
        <v>2</v>
      </c>
      <c r="F46" s="170">
        <f>SUM(IF(AM!I25-AM!I$2=2,0,(IF(AM!I25-AM!I$2=0,2,(IF(AM!I25-AM!I$2&gt;2,-1,(IF(AM!I25-AM!I$2=-1,4,(IF(AM!I25-AM!I$2=-2,8,IF(AM!I25-AM!I$2=1,1)))))))))))</f>
        <v>2</v>
      </c>
      <c r="G46" s="170">
        <f>SUM(IF(AM!J25-AM!J$2=2,0,(IF(AM!J25-AM!J$2=0,2,(IF(AM!J25-AM!J$2&gt;2,-1,(IF(AM!J25-AM!J$2=-1,4,(IF(AM!J25-AM!J$2=-2,8,IF(AM!J25-AM!J$2=1,1)))))))))))</f>
        <v>1</v>
      </c>
      <c r="H46" s="170">
        <f>SUM(IF(AM!K25-AM!K$2=2,0,(IF(AM!K25-AM!K$2=0,2,(IF(AM!K25-AM!K$2&gt;2,-1,(IF(AM!K25-AM!K$2=-1,4,(IF(AM!K25-AM!K$2=-2,8,IF(AM!K25-AM!K$2=1,1)))))))))))</f>
        <v>2</v>
      </c>
      <c r="I46" s="170">
        <f>SUM(IF(AM!L25-AM!L$2=2,0,(IF(AM!L25-AM!L$2=0,2,(IF(AM!L25-AM!L$2&gt;2,-1,(IF(AM!L25-AM!L$2=-1,4,(IF(AM!L25-AM!L$2=-2,8,IF(AM!L25-AM!L$2=1,1)))))))))))</f>
        <v>1</v>
      </c>
      <c r="J46" s="170">
        <f>SUM(IF(AM!M25-AM!M$2=2,0,(IF(AM!M25-AM!M$2=0,2,(IF(AM!M25-AM!M$2&gt;2,-1,(IF(AM!M25-AM!M$2=-1,4,(IF(AM!M25-AM!M$2=-2,8,IF(AM!M25-AM!M$2=1,1)))))))))))</f>
        <v>0</v>
      </c>
      <c r="K46" s="170"/>
      <c r="L46" s="170">
        <f>SUM(IF(AM!O25-AM!O$2=2,0,(IF(AM!O25-AM!O$2=0,2,(IF(AM!O25-AM!O$2&gt;2,-1,(IF(AM!O25-AM!O$2=-1,4,(IF(AM!O25-AM!O$2=-2,8,IF(AM!O25-AM!O$2=1,1)))))))))))</f>
        <v>1</v>
      </c>
      <c r="M46" s="170">
        <f>SUM(IF(AM!P25-AM!P$2=2,0,(IF(AM!P25-AM!P$2=0,2,(IF(AM!P25-AM!P$2&gt;2,-1,(IF(AM!P25-AM!P$2=-1,4,(IF(AM!P25-AM!P$2=-2,8,IF(AM!P25-AM!P$2=1,1)))))))))))</f>
        <v>0</v>
      </c>
      <c r="N46" s="170">
        <f>SUM(IF(AM!Q25-AM!Q$2=2,0,(IF(AM!Q25-AM!Q$2=0,2,(IF(AM!Q25-AM!Q$2&gt;2,-1,(IF(AM!Q25-AM!Q$2=-1,4,(IF(AM!Q25-AM!Q$2=-2,8,IF(AM!Q25-AM!Q$2=1,1)))))))))))</f>
        <v>1</v>
      </c>
      <c r="O46" s="170">
        <f>SUM(IF(AM!R25-AM!R$2=2,0,(IF(AM!R25-AM!R$2=0,2,(IF(AM!R25-AM!R$2&gt;2,-1,(IF(AM!R25-AM!R$2=-1,4,(IF(AM!R25-AM!R$2=-2,8,IF(AM!R25-AM!R$2=1,1)))))))))))</f>
        <v>1</v>
      </c>
      <c r="P46" s="170">
        <f>SUM(IF(AM!S25-AM!S$2=2,0,(IF(AM!S25-AM!S$2=0,2,(IF(AM!S25-AM!S$2&gt;2,-1,(IF(AM!S25-AM!S$2=-1,4,(IF(AM!S25-AM!S$2=-2,8,IF(AM!S25-AM!S$2=1,1)))))))))))</f>
        <v>1</v>
      </c>
      <c r="Q46" s="170">
        <f>SUM(IF(AM!T25-AM!T$2=2,0,(IF(AM!T25-AM!T$2=0,2,(IF(AM!T25-AM!T$2&gt;2,-1,(IF(AM!T25-AM!T$2=-1,4,(IF(AM!T25-AM!T$2=-2,8,IF(AM!T25-AM!T$2=1,1)))))))))))</f>
        <v>1</v>
      </c>
      <c r="R46" s="170">
        <f>SUM(IF(AM!U25-AM!U$2=2,0,(IF(AM!U25-AM!U$2=0,2,(IF(AM!U25-AM!U$2&gt;2,-1,(IF(AM!U25-AM!U$2=-1,4,(IF(AM!U25-AM!U$2=-2,8,IF(AM!U25-AM!U$2=1,1)))))))))))</f>
        <v>1</v>
      </c>
      <c r="S46" s="170">
        <f>SUM(IF(AM!V25-AM!V$2=2,0,(IF(AM!V25-AM!V$2=0,2,(IF(AM!V25-AM!V$2&gt;2,-1,(IF(AM!V25-AM!V$2=-1,4,(IF(AM!V25-AM!V$2=-2,8,IF(AM!V25-AM!V$2=1,1)))))))))))</f>
        <v>1</v>
      </c>
      <c r="T46" s="170">
        <f>SUM(IF(AM!W25-AM!W$2=2,0,(IF(AM!W25-AM!W$2=0,2,(IF(AM!W25-AM!W$2&gt;2,-1,(IF(AM!W25-AM!W$2=-1,4,(IF(AM!W25-AM!W$2=-2,8,IF(AM!W25-AM!W$2=1,1)))))))))))</f>
        <v>-1</v>
      </c>
      <c r="U46" s="143"/>
      <c r="V46" s="263"/>
      <c r="X46" s="190"/>
      <c r="Y46" s="128"/>
      <c r="Z46" s="127"/>
    </row>
    <row r="47" spans="1:26" s="257" customFormat="1" ht="14.25" customHeight="1">
      <c r="A47" s="169" t="str">
        <f>AM!A26</f>
        <v>Ron</v>
      </c>
      <c r="B47" s="170">
        <f>SUM(IF(AM!E26-AM!E$2=2,0,(IF(AM!E26-AM!E$2=0,2,(IF(AM!E26-AM!E$2&gt;2,-1,(IF(AM!E26-AM!E$2=-1,4,(IF(AM!E26-AM!E$2=-2,8,IF(AM!E26-AM!E$2=1,1)))))))))))</f>
        <v>-1</v>
      </c>
      <c r="C47" s="170">
        <f>SUM(IF(AM!F26-AM!F$2=2,0,(IF(AM!F26-AM!F$2=0,2,(IF(AM!F26-AM!F$2&gt;2,-1,(IF(AM!F26-AM!F$2=-1,4,(IF(AM!F26-AM!F$2=-2,8,IF(AM!F26-AM!F$2=1,1)))))))))))</f>
        <v>0</v>
      </c>
      <c r="D47" s="170">
        <f>SUM(IF(AM!G26-AM!G$2=2,0,(IF(AM!G26-AM!G$2=0,2,(IF(AM!G26-AM!G$2&gt;2,-1,(IF(AM!G26-AM!G$2=-1,4,(IF(AM!G26-AM!G$2=-2,8,IF(AM!G26-AM!G$2=1,1)))))))))))</f>
        <v>2</v>
      </c>
      <c r="E47" s="170">
        <f>SUM(IF(AM!H26-AM!H$2=2,0,(IF(AM!H26-AM!H$2=0,2,(IF(AM!H26-AM!H$2&gt;2,-1,(IF(AM!H26-AM!H$2=-1,4,(IF(AM!H26-AM!H$2=-2,8,IF(AM!H26-AM!H$2=1,1)))))))))))</f>
        <v>1</v>
      </c>
      <c r="F47" s="170">
        <f>SUM(IF(AM!I26-AM!I$2=2,0,(IF(AM!I26-AM!I$2=0,2,(IF(AM!I26-AM!I$2&gt;2,-1,(IF(AM!I26-AM!I$2=-1,4,(IF(AM!I26-AM!I$2=-2,8,IF(AM!I26-AM!I$2=1,1)))))))))))</f>
        <v>0</v>
      </c>
      <c r="G47" s="170">
        <f>SUM(IF(AM!J26-AM!J$2=2,0,(IF(AM!J26-AM!J$2=0,2,(IF(AM!J26-AM!J$2&gt;2,-1,(IF(AM!J26-AM!J$2=-1,4,(IF(AM!J26-AM!J$2=-2,8,IF(AM!J26-AM!J$2=1,1)))))))))))</f>
        <v>1</v>
      </c>
      <c r="H47" s="170">
        <f>SUM(IF(AM!K26-AM!K$2=2,0,(IF(AM!K26-AM!K$2=0,2,(IF(AM!K26-AM!K$2&gt;2,-1,(IF(AM!K26-AM!K$2=-1,4,(IF(AM!K26-AM!K$2=-2,8,IF(AM!K26-AM!K$2=1,1)))))))))))</f>
        <v>1</v>
      </c>
      <c r="I47" s="170">
        <f>SUM(IF(AM!L26-AM!L$2=2,0,(IF(AM!L26-AM!L$2=0,2,(IF(AM!L26-AM!L$2&gt;2,-1,(IF(AM!L26-AM!L$2=-1,4,(IF(AM!L26-AM!L$2=-2,8,IF(AM!L26-AM!L$2=1,1)))))))))))</f>
        <v>1</v>
      </c>
      <c r="J47" s="170">
        <f>SUM(IF(AM!M26-AM!M$2=2,0,(IF(AM!M26-AM!M$2=0,2,(IF(AM!M26-AM!M$2&gt;2,-1,(IF(AM!M26-AM!M$2=-1,4,(IF(AM!M26-AM!M$2=-2,8,IF(AM!M26-AM!M$2=1,1)))))))))))</f>
        <v>1</v>
      </c>
      <c r="K47" s="170"/>
      <c r="L47" s="170">
        <f>SUM(IF(AM!O26-AM!O$2=2,0,(IF(AM!O26-AM!O$2=0,2,(IF(AM!O26-AM!O$2&gt;2,-1,(IF(AM!O26-AM!O$2=-1,4,(IF(AM!O26-AM!O$2=-2,8,IF(AM!O26-AM!O$2=1,1)))))))))))</f>
        <v>1</v>
      </c>
      <c r="M47" s="170">
        <f>SUM(IF(AM!P26-AM!P$2=2,0,(IF(AM!P26-AM!P$2=0,2,(IF(AM!P26-AM!P$2&gt;2,-1,(IF(AM!P26-AM!P$2=-1,4,(IF(AM!P26-AM!P$2=-2,8,IF(AM!P26-AM!P$2=1,1)))))))))))</f>
        <v>2</v>
      </c>
      <c r="N47" s="170">
        <f>SUM(IF(AM!Q26-AM!Q$2=2,0,(IF(AM!Q26-AM!Q$2=0,2,(IF(AM!Q26-AM!Q$2&gt;2,-1,(IF(AM!Q26-AM!Q$2=-1,4,(IF(AM!Q26-AM!Q$2=-2,8,IF(AM!Q26-AM!Q$2=1,1)))))))))))</f>
        <v>1</v>
      </c>
      <c r="O47" s="170">
        <f>SUM(IF(AM!R26-AM!R$2=2,0,(IF(AM!R26-AM!R$2=0,2,(IF(AM!R26-AM!R$2&gt;2,-1,(IF(AM!R26-AM!R$2=-1,4,(IF(AM!R26-AM!R$2=-2,8,IF(AM!R26-AM!R$2=1,1)))))))))))</f>
        <v>2</v>
      </c>
      <c r="P47" s="170">
        <f>SUM(IF(AM!S26-AM!S$2=2,0,(IF(AM!S26-AM!S$2=0,2,(IF(AM!S26-AM!S$2&gt;2,-1,(IF(AM!S26-AM!S$2=-1,4,(IF(AM!S26-AM!S$2=-2,8,IF(AM!S26-AM!S$2=1,1)))))))))))</f>
        <v>-1</v>
      </c>
      <c r="Q47" s="170">
        <f>SUM(IF(AM!T26-AM!T$2=2,0,(IF(AM!T26-AM!T$2=0,2,(IF(AM!T26-AM!T$2&gt;2,-1,(IF(AM!T26-AM!T$2=-1,4,(IF(AM!T26-AM!T$2=-2,8,IF(AM!T26-AM!T$2=1,1)))))))))))</f>
        <v>1</v>
      </c>
      <c r="R47" s="170">
        <f>SUM(IF(AM!U26-AM!U$2=2,0,(IF(AM!U26-AM!U$2=0,2,(IF(AM!U26-AM!U$2&gt;2,-1,(IF(AM!U26-AM!U$2=-1,4,(IF(AM!U26-AM!U$2=-2,8,IF(AM!U26-AM!U$2=1,1)))))))))))</f>
        <v>2</v>
      </c>
      <c r="S47" s="170">
        <f>SUM(IF(AM!V26-AM!V$2=2,0,(IF(AM!V26-AM!V$2=0,2,(IF(AM!V26-AM!V$2&gt;2,-1,(IF(AM!V26-AM!V$2=-1,4,(IF(AM!V26-AM!V$2=-2,8,IF(AM!V26-AM!V$2=1,1)))))))))))</f>
        <v>1</v>
      </c>
      <c r="T47" s="170">
        <f>SUM(IF(AM!W26-AM!W$2=2,0,(IF(AM!W26-AM!W$2=0,2,(IF(AM!W26-AM!W$2&gt;2,-1,(IF(AM!W26-AM!W$2=-1,4,(IF(AM!W26-AM!W$2=-2,8,IF(AM!W26-AM!W$2=1,1)))))))))))</f>
        <v>2</v>
      </c>
      <c r="U47" s="143"/>
      <c r="V47" s="263"/>
      <c r="X47" s="190"/>
      <c r="Y47" s="128"/>
      <c r="Z47" s="127"/>
    </row>
    <row r="48" spans="1:26" s="257" customFormat="1" ht="14.25" customHeight="1">
      <c r="A48" s="279"/>
      <c r="B48" s="167">
        <f t="shared" ref="B48:J48" si="20">SUM(B44:B47)</f>
        <v>2</v>
      </c>
      <c r="C48" s="167">
        <f t="shared" si="20"/>
        <v>4</v>
      </c>
      <c r="D48" s="167">
        <f t="shared" si="20"/>
        <v>6</v>
      </c>
      <c r="E48" s="167">
        <f t="shared" si="20"/>
        <v>9</v>
      </c>
      <c r="F48" s="167">
        <f t="shared" si="20"/>
        <v>4</v>
      </c>
      <c r="G48" s="167">
        <f t="shared" si="20"/>
        <v>4</v>
      </c>
      <c r="H48" s="167">
        <f t="shared" si="20"/>
        <v>6</v>
      </c>
      <c r="I48" s="167">
        <f t="shared" si="20"/>
        <v>8</v>
      </c>
      <c r="J48" s="167">
        <f t="shared" si="20"/>
        <v>4</v>
      </c>
      <c r="K48" s="142"/>
      <c r="L48" s="167">
        <f t="shared" ref="L48:T48" si="21">SUM(L44:L47)</f>
        <v>5</v>
      </c>
      <c r="M48" s="167">
        <f t="shared" si="21"/>
        <v>4</v>
      </c>
      <c r="N48" s="167">
        <f>SUM(N44:N47)</f>
        <v>2</v>
      </c>
      <c r="O48" s="167">
        <f t="shared" si="21"/>
        <v>4</v>
      </c>
      <c r="P48" s="167">
        <f t="shared" si="21"/>
        <v>3</v>
      </c>
      <c r="Q48" s="167">
        <f t="shared" si="21"/>
        <v>7</v>
      </c>
      <c r="R48" s="167">
        <f t="shared" si="21"/>
        <v>8</v>
      </c>
      <c r="S48" s="167">
        <f t="shared" si="21"/>
        <v>4</v>
      </c>
      <c r="T48" s="167">
        <f t="shared" si="21"/>
        <v>2</v>
      </c>
      <c r="U48" s="143"/>
      <c r="V48" s="159"/>
      <c r="X48" s="190"/>
      <c r="Y48" s="128"/>
      <c r="Z48" s="127"/>
    </row>
    <row r="49" spans="1:26" s="257" customFormat="1" ht="14.25" customHeight="1">
      <c r="A49" s="281"/>
      <c r="B49" s="172"/>
      <c r="C49" s="172">
        <f>SUM(B48:C48)</f>
        <v>6</v>
      </c>
      <c r="D49" s="172">
        <f t="shared" ref="D49:J49" si="22">SUM(D48+C49)</f>
        <v>12</v>
      </c>
      <c r="E49" s="172">
        <f t="shared" si="22"/>
        <v>21</v>
      </c>
      <c r="F49" s="172">
        <f t="shared" si="22"/>
        <v>25</v>
      </c>
      <c r="G49" s="173">
        <f t="shared" si="22"/>
        <v>29</v>
      </c>
      <c r="H49" s="173">
        <f t="shared" si="22"/>
        <v>35</v>
      </c>
      <c r="I49" s="173">
        <f t="shared" si="22"/>
        <v>43</v>
      </c>
      <c r="J49" s="173">
        <f t="shared" si="22"/>
        <v>47</v>
      </c>
      <c r="K49" s="172"/>
      <c r="L49" s="172"/>
      <c r="M49" s="172">
        <f>SUM(M48+L48)</f>
        <v>9</v>
      </c>
      <c r="N49" s="172">
        <f t="shared" ref="N49:T49" si="23">SUM(N48+M49)</f>
        <v>11</v>
      </c>
      <c r="O49" s="172">
        <f t="shared" si="23"/>
        <v>15</v>
      </c>
      <c r="P49" s="172">
        <f t="shared" si="23"/>
        <v>18</v>
      </c>
      <c r="Q49" s="172">
        <f t="shared" si="23"/>
        <v>25</v>
      </c>
      <c r="R49" s="172">
        <f t="shared" si="23"/>
        <v>33</v>
      </c>
      <c r="S49" s="172">
        <f t="shared" si="23"/>
        <v>37</v>
      </c>
      <c r="T49" s="172">
        <f t="shared" si="23"/>
        <v>39</v>
      </c>
      <c r="U49" s="189"/>
      <c r="V49" s="159"/>
      <c r="X49" s="190"/>
      <c r="Y49" s="128"/>
      <c r="Z49" s="127"/>
    </row>
    <row r="50" spans="1:26" s="257" customFormat="1" ht="14.25" customHeight="1">
      <c r="A50" s="282"/>
      <c r="B50" s="263"/>
      <c r="C50" s="263"/>
      <c r="D50" s="263"/>
      <c r="E50" s="263"/>
      <c r="F50" s="263"/>
      <c r="G50" s="160"/>
      <c r="H50" s="263" t="s">
        <v>33</v>
      </c>
      <c r="I50" s="264"/>
      <c r="J50" s="283">
        <f>SUM(J49-'2017 EoS Pairings'!N10)</f>
        <v>11.5</v>
      </c>
      <c r="K50" s="162"/>
      <c r="L50" s="263"/>
      <c r="M50" s="263"/>
      <c r="N50" s="160"/>
      <c r="O50" s="263"/>
      <c r="P50" s="263"/>
      <c r="Q50" s="263"/>
      <c r="R50" s="263" t="s">
        <v>34</v>
      </c>
      <c r="S50" s="264"/>
      <c r="T50" s="283">
        <f>SUM(T49-'2017 EoS Pairings'!O10)</f>
        <v>3.5</v>
      </c>
      <c r="U50" s="183"/>
      <c r="V50" s="283">
        <f>SUM(J50,T50)</f>
        <v>15</v>
      </c>
      <c r="X50" s="190"/>
      <c r="Y50" s="128"/>
      <c r="Z50" s="127"/>
    </row>
    <row r="51" spans="1:26" s="312" customFormat="1" ht="14.25" customHeight="1">
      <c r="A51" s="317"/>
      <c r="B51" s="26"/>
      <c r="C51" s="26"/>
      <c r="D51" s="26"/>
      <c r="E51" s="26"/>
      <c r="F51" s="26"/>
      <c r="G51" s="26"/>
      <c r="H51" s="26"/>
      <c r="I51" s="318"/>
      <c r="J51" s="319"/>
      <c r="K51" s="319"/>
      <c r="L51" s="26"/>
      <c r="M51" s="26"/>
      <c r="N51" s="26"/>
      <c r="O51" s="26"/>
      <c r="P51" s="26"/>
      <c r="Q51" s="26"/>
      <c r="R51" s="26"/>
      <c r="S51" s="318"/>
      <c r="T51" s="319"/>
      <c r="U51" s="26"/>
      <c r="V51" s="319"/>
      <c r="X51" s="190"/>
      <c r="Y51" s="128"/>
      <c r="Z51" s="127"/>
    </row>
    <row r="52" spans="1:26" s="312" customFormat="1" ht="14.25" customHeight="1">
      <c r="A52" s="317" t="str">
        <f>AM!A27</f>
        <v>Larry</v>
      </c>
      <c r="B52" s="320">
        <f>SUM(IF(AM!E27-AM!E$2=2,0,(IF(AM!E27-AM!E$2=0,2,(IF(AM!E27-AM!E$2&gt;2,-1,(IF(AM!E27-AM!E$2=-1,4,(IF(AM!E27-AM!E$2=-2,8,IF(AM!E27-AM!E$2=1,1)))))))))))</f>
        <v>0</v>
      </c>
      <c r="C52" s="320">
        <f>SUM(IF(AM!F27-AM!F$2=2,0,(IF(AM!F27-AM!F$2=0,2,(IF(AM!F27-AM!F$2&gt;2,-1,(IF(AM!F27-AM!F$2=-1,4,(IF(AM!F27-AM!F$2=-2,8,IF(AM!F27-AM!F$2=1,1)))))))))))</f>
        <v>1</v>
      </c>
      <c r="D52" s="320">
        <f>SUM(IF(AM!G27-AM!G$2=2,0,(IF(AM!G27-AM!G$2=0,2,(IF(AM!G27-AM!G$2&gt;2,-1,(IF(AM!G27-AM!G$2=-1,4,(IF(AM!G27-AM!G$2=-2,8,IF(AM!G27-AM!G$2=1,1)))))))))))</f>
        <v>1</v>
      </c>
      <c r="E52" s="320">
        <f>SUM(IF(AM!H27-AM!H$2=2,0,(IF(AM!H27-AM!H$2=0,2,(IF(AM!H27-AM!H$2&gt;2,-1,(IF(AM!H27-AM!H$2=-1,4,(IF(AM!H27-AM!H$2=-2,8,IF(AM!H27-AM!H$2=1,1)))))))))))</f>
        <v>2</v>
      </c>
      <c r="F52" s="320">
        <f>SUM(IF(AM!I27-AM!I$2=2,0,(IF(AM!I27-AM!I$2=0,2,(IF(AM!I27-AM!I$2&gt;2,-1,(IF(AM!I27-AM!I$2=-1,4,(IF(AM!I27-AM!I$2=-2,8,IF(AM!I27-AM!I$2=1,1)))))))))))</f>
        <v>0</v>
      </c>
      <c r="G52" s="320">
        <f>SUM(IF(AM!J27-AM!J$2=2,0,(IF(AM!J27-AM!J$2=0,2,(IF(AM!J27-AM!J$2&gt;2,-1,(IF(AM!J27-AM!J$2=-1,4,(IF(AM!J27-AM!J$2=-2,8,IF(AM!J27-AM!J$2=1,1)))))))))))</f>
        <v>1</v>
      </c>
      <c r="H52" s="320">
        <f>SUM(IF(AM!K27-AM!K$2=2,0,(IF(AM!K27-AM!K$2=0,2,(IF(AM!K27-AM!K$2&gt;2,-1,(IF(AM!K27-AM!K$2=-1,4,(IF(AM!K27-AM!K$2=-2,8,IF(AM!K27-AM!K$2=1,1)))))))))))</f>
        <v>0</v>
      </c>
      <c r="I52" s="320">
        <f>SUM(IF(AM!L27-AM!L$2=2,0,(IF(AM!L27-AM!L$2=0,2,(IF(AM!L27-AM!L$2&gt;2,-1,(IF(AM!L27-AM!L$2=-1,4,(IF(AM!L27-AM!L$2=-2,8,IF(AM!L27-AM!L$2=1,1)))))))))))</f>
        <v>0</v>
      </c>
      <c r="J52" s="320">
        <f>SUM(IF(AM!M27-AM!M$2=2,0,(IF(AM!M27-AM!M$2=0,2,(IF(AM!M27-AM!M$2&gt;2,-1,(IF(AM!M27-AM!M$2=-1,4,(IF(AM!M27-AM!M$2=-2,8,IF(AM!M27-AM!M$2=1,1)))))))))))</f>
        <v>-1</v>
      </c>
      <c r="K52" s="320"/>
      <c r="L52" s="320">
        <f>SUM(IF(AM!O27-AM!O$2=2,0,(IF(AM!O27-AM!O$2=0,2,(IF(AM!O27-AM!O$2&gt;2,-1,(IF(AM!O27-AM!O$2=-1,4,(IF(AM!O27-AM!O$2=-2,8,IF(AM!O27-AM!O$2=1,1)))))))))))</f>
        <v>1</v>
      </c>
      <c r="M52" s="320">
        <f>SUM(IF(AM!P27-AM!P$2=2,0,(IF(AM!P27-AM!P$2=0,2,(IF(AM!P27-AM!P$2&gt;2,-1,(IF(AM!P27-AM!P$2=-1,4,(IF(AM!P27-AM!P$2=-2,8,IF(AM!P27-AM!P$2=1,1)))))))))))</f>
        <v>2</v>
      </c>
      <c r="N52" s="320">
        <f>SUM(IF(AM!Q27-AM!Q$2=2,0,(IF(AM!Q27-AM!Q$2=0,2,(IF(AM!Q27-AM!Q$2&gt;2,-1,(IF(AM!Q27-AM!Q$2=-1,4,(IF(AM!Q27-AM!Q$2=-2,8,IF(AM!Q27-AM!Q$2=1,1)))))))))))</f>
        <v>1</v>
      </c>
      <c r="O52" s="320">
        <f>SUM(IF(AM!R27-AM!R$2=2,0,(IF(AM!R27-AM!R$2=0,2,(IF(AM!R27-AM!R$2&gt;2,-1,(IF(AM!R27-AM!R$2=-1,4,(IF(AM!R27-AM!R$2=-2,8,IF(AM!R27-AM!R$2=1,1)))))))))))</f>
        <v>0</v>
      </c>
      <c r="P52" s="320">
        <f>SUM(IF(AM!S27-AM!S$2=2,0,(IF(AM!S27-AM!S$2=0,2,(IF(AM!S27-AM!S$2&gt;2,-1,(IF(AM!S27-AM!S$2=-1,4,(IF(AM!S27-AM!S$2=-2,8,IF(AM!S27-AM!S$2=1,1)))))))))))</f>
        <v>2</v>
      </c>
      <c r="Q52" s="320">
        <f>SUM(IF(AM!T27-AM!T$2=2,0,(IF(AM!T27-AM!T$2=0,2,(IF(AM!T27-AM!T$2&gt;2,-1,(IF(AM!T27-AM!T$2=-1,4,(IF(AM!T27-AM!T$2=-2,8,IF(AM!T27-AM!T$2=1,1)))))))))))</f>
        <v>1</v>
      </c>
      <c r="R52" s="320">
        <f>SUM(IF(AM!U27-AM!U$2=2,0,(IF(AM!U27-AM!U$2=0,2,(IF(AM!U27-AM!U$2&gt;2,-1,(IF(AM!U27-AM!U$2=-1,4,(IF(AM!U27-AM!U$2=-2,8,IF(AM!U27-AM!U$2=1,1)))))))))))</f>
        <v>2</v>
      </c>
      <c r="S52" s="320">
        <f>SUM(IF(AM!V27-AM!V$2=2,0,(IF(AM!V27-AM!V$2=0,2,(IF(AM!V27-AM!V$2&gt;2,-1,(IF(AM!V27-AM!V$2=-1,4,(IF(AM!V27-AM!V$2=-2,8,IF(AM!V27-AM!V$2=1,1)))))))))))</f>
        <v>4</v>
      </c>
      <c r="T52" s="320">
        <f>SUM(IF(AM!W27-AM!W$2=2,0,(IF(AM!W27-AM!W$2=0,2,(IF(AM!W27-AM!W$2&gt;2,-1,(IF(AM!W27-AM!W$2=-1,4,(IF(AM!W27-AM!W$2=-2,8,IF(AM!W27-AM!W$2=1,1)))))))))))</f>
        <v>0</v>
      </c>
      <c r="U52" s="26"/>
      <c r="V52" s="319"/>
      <c r="X52" s="190"/>
      <c r="Y52" s="128"/>
      <c r="Z52" s="127"/>
    </row>
    <row r="53" spans="1:26" s="312" customFormat="1" ht="14.25" customHeight="1">
      <c r="A53" s="317" t="str">
        <f>AM!A28</f>
        <v>Doug Sm</v>
      </c>
      <c r="B53" s="320">
        <f>SUM(IF(AM!E28-AM!E$2=2,0,(IF(AM!E28-AM!E$2=0,2,(IF(AM!E28-AM!E$2&gt;2,-1,(IF(AM!E28-AM!E$2=-1,4,(IF(AM!E28-AM!E$2=-2,8,IF(AM!E28-AM!E$2=1,1)))))))))))</f>
        <v>-1</v>
      </c>
      <c r="C53" s="320">
        <f>SUM(IF(AM!F28-AM!F$2=2,0,(IF(AM!F28-AM!F$2=0,2,(IF(AM!F28-AM!F$2&gt;2,-1,(IF(AM!F28-AM!F$2=-1,4,(IF(AM!F28-AM!F$2=-2,8,IF(AM!F28-AM!F$2=1,1)))))))))))</f>
        <v>-1</v>
      </c>
      <c r="D53" s="320">
        <f>SUM(IF(AM!G28-AM!G$2=2,0,(IF(AM!G28-AM!G$2=0,2,(IF(AM!G28-AM!G$2&gt;2,-1,(IF(AM!G28-AM!G$2=-1,4,(IF(AM!G28-AM!G$2=-2,8,IF(AM!G28-AM!G$2=1,1)))))))))))</f>
        <v>1</v>
      </c>
      <c r="E53" s="320">
        <f>SUM(IF(AM!H28-AM!H$2=2,0,(IF(AM!H28-AM!H$2=0,2,(IF(AM!H28-AM!H$2&gt;2,-1,(IF(AM!H28-AM!H$2=-1,4,(IF(AM!H28-AM!H$2=-2,8,IF(AM!H28-AM!H$2=1,1)))))))))))</f>
        <v>1</v>
      </c>
      <c r="F53" s="320">
        <f>SUM(IF(AM!I28-AM!I$2=2,0,(IF(AM!I28-AM!I$2=0,2,(IF(AM!I28-AM!I$2&gt;2,-1,(IF(AM!I28-AM!I$2=-1,4,(IF(AM!I28-AM!I$2=-2,8,IF(AM!I28-AM!I$2=1,1)))))))))))</f>
        <v>2</v>
      </c>
      <c r="G53" s="320">
        <f>SUM(IF(AM!J28-AM!J$2=2,0,(IF(AM!J28-AM!J$2=0,2,(IF(AM!J28-AM!J$2&gt;2,-1,(IF(AM!J28-AM!J$2=-1,4,(IF(AM!J28-AM!J$2=-2,8,IF(AM!J28-AM!J$2=1,1)))))))))))</f>
        <v>1</v>
      </c>
      <c r="H53" s="320">
        <f>SUM(IF(AM!K28-AM!K$2=2,0,(IF(AM!K28-AM!K$2=0,2,(IF(AM!K28-AM!K$2&gt;2,-1,(IF(AM!K28-AM!K$2=-1,4,(IF(AM!K28-AM!K$2=-2,8,IF(AM!K28-AM!K$2=1,1)))))))))))</f>
        <v>0</v>
      </c>
      <c r="I53" s="320">
        <f>SUM(IF(AM!L28-AM!L$2=2,0,(IF(AM!L28-AM!L$2=0,2,(IF(AM!L28-AM!L$2&gt;2,-1,(IF(AM!L28-AM!L$2=-1,4,(IF(AM!L28-AM!L$2=-2,8,IF(AM!L28-AM!L$2=1,1)))))))))))</f>
        <v>0</v>
      </c>
      <c r="J53" s="320">
        <f>SUM(IF(AM!M28-AM!M$2=2,0,(IF(AM!M28-AM!M$2=0,2,(IF(AM!M28-AM!M$2&gt;2,-1,(IF(AM!M28-AM!M$2=-1,4,(IF(AM!M28-AM!M$2=-2,8,IF(AM!M28-AM!M$2=1,1)))))))))))</f>
        <v>-1</v>
      </c>
      <c r="K53" s="320"/>
      <c r="L53" s="320">
        <f>SUM(IF(AM!O28-AM!O$2=2,0,(IF(AM!O28-AM!O$2=0,2,(IF(AM!O28-AM!O$2&gt;2,-1,(IF(AM!O28-AM!O$2=-1,4,(IF(AM!O28-AM!O$2=-2,8,IF(AM!O28-AM!O$2=1,1)))))))))))</f>
        <v>0</v>
      </c>
      <c r="M53" s="320">
        <f>SUM(IF(AM!P28-AM!P$2=2,0,(IF(AM!P28-AM!P$2=0,2,(IF(AM!P28-AM!P$2&gt;2,-1,(IF(AM!P28-AM!P$2=-1,4,(IF(AM!P28-AM!P$2=-2,8,IF(AM!P28-AM!P$2=1,1)))))))))))</f>
        <v>-1</v>
      </c>
      <c r="N53" s="320">
        <f>SUM(IF(AM!Q28-AM!Q$2=2,0,(IF(AM!Q28-AM!Q$2=0,2,(IF(AM!Q28-AM!Q$2&gt;2,-1,(IF(AM!Q28-AM!Q$2=-1,4,(IF(AM!Q28-AM!Q$2=-2,8,IF(AM!Q28-AM!Q$2=1,1)))))))))))</f>
        <v>2</v>
      </c>
      <c r="O53" s="320">
        <f>SUM(IF(AM!R28-AM!R$2=2,0,(IF(AM!R28-AM!R$2=0,2,(IF(AM!R28-AM!R$2&gt;2,-1,(IF(AM!R28-AM!R$2=-1,4,(IF(AM!R28-AM!R$2=-2,8,IF(AM!R28-AM!R$2=1,1)))))))))))</f>
        <v>1</v>
      </c>
      <c r="P53" s="320">
        <f>SUM(IF(AM!S28-AM!S$2=2,0,(IF(AM!S28-AM!S$2=0,2,(IF(AM!S28-AM!S$2&gt;2,-1,(IF(AM!S28-AM!S$2=-1,4,(IF(AM!S28-AM!S$2=-2,8,IF(AM!S28-AM!S$2=1,1)))))))))))</f>
        <v>-1</v>
      </c>
      <c r="Q53" s="320">
        <f>SUM(IF(AM!T28-AM!T$2=2,0,(IF(AM!T28-AM!T$2=0,2,(IF(AM!T28-AM!T$2&gt;2,-1,(IF(AM!T28-AM!T$2=-1,4,(IF(AM!T28-AM!T$2=-2,8,IF(AM!T28-AM!T$2=1,1)))))))))))</f>
        <v>0</v>
      </c>
      <c r="R53" s="320">
        <f>SUM(IF(AM!U28-AM!U$2=2,0,(IF(AM!U28-AM!U$2=0,2,(IF(AM!U28-AM!U$2&gt;2,-1,(IF(AM!U28-AM!U$2=-1,4,(IF(AM!U28-AM!U$2=-2,8,IF(AM!U28-AM!U$2=1,1)))))))))))</f>
        <v>4</v>
      </c>
      <c r="S53" s="320">
        <f>SUM(IF(AM!V28-AM!V$2=2,0,(IF(AM!V28-AM!V$2=0,2,(IF(AM!V28-AM!V$2&gt;2,-1,(IF(AM!V28-AM!V$2=-1,4,(IF(AM!V28-AM!V$2=-2,8,IF(AM!V28-AM!V$2=1,1)))))))))))</f>
        <v>1</v>
      </c>
      <c r="T53" s="320">
        <f>SUM(IF(AM!W28-AM!W$2=2,0,(IF(AM!W28-AM!W$2=0,2,(IF(AM!W28-AM!W$2&gt;2,-1,(IF(AM!W28-AM!W$2=-1,4,(IF(AM!W28-AM!W$2=-2,8,IF(AM!W28-AM!W$2=1,1)))))))))))</f>
        <v>0</v>
      </c>
      <c r="U53" s="26"/>
      <c r="V53" s="319"/>
      <c r="X53" s="190"/>
      <c r="Y53" s="128"/>
      <c r="Z53" s="127"/>
    </row>
    <row r="54" spans="1:26" s="312" customFormat="1" ht="14.25" customHeight="1">
      <c r="A54" s="317" t="str">
        <f>AM!A29</f>
        <v>Bill</v>
      </c>
      <c r="B54" s="320">
        <f>SUM(IF(AM!E29-AM!E$2=2,0,(IF(AM!E29-AM!E$2=0,2,(IF(AM!E29-AM!E$2&gt;2,-1,(IF(AM!E29-AM!E$2=-1,4,(IF(AM!E29-AM!E$2=-2,8,IF(AM!E29-AM!E$2=1,1)))))))))))</f>
        <v>2</v>
      </c>
      <c r="C54" s="320">
        <f>SUM(IF(AM!F29-AM!F$2=2,0,(IF(AM!F29-AM!F$2=0,2,(IF(AM!F29-AM!F$2&gt;2,-1,(IF(AM!F29-AM!F$2=-1,4,(IF(AM!F29-AM!F$2=-2,8,IF(AM!F29-AM!F$2=1,1)))))))))))</f>
        <v>0</v>
      </c>
      <c r="D54" s="320">
        <f>SUM(IF(AM!G29-AM!G$2=2,0,(IF(AM!G29-AM!G$2=0,2,(IF(AM!G29-AM!G$2&gt;2,-1,(IF(AM!G29-AM!G$2=-1,4,(IF(AM!G29-AM!G$2=-2,8,IF(AM!G29-AM!G$2=1,1)))))))))))</f>
        <v>1</v>
      </c>
      <c r="E54" s="320">
        <f>SUM(IF(AM!H29-AM!H$2=2,0,(IF(AM!H29-AM!H$2=0,2,(IF(AM!H29-AM!H$2&gt;2,-1,(IF(AM!H29-AM!H$2=-1,4,(IF(AM!H29-AM!H$2=-2,8,IF(AM!H29-AM!H$2=1,1)))))))))))</f>
        <v>2</v>
      </c>
      <c r="F54" s="320">
        <f>SUM(IF(AM!I29-AM!I$2=2,0,(IF(AM!I29-AM!I$2=0,2,(IF(AM!I29-AM!I$2&gt;2,-1,(IF(AM!I29-AM!I$2=-1,4,(IF(AM!I29-AM!I$2=-2,8,IF(AM!I29-AM!I$2=1,1)))))))))))</f>
        <v>0</v>
      </c>
      <c r="G54" s="320">
        <f>SUM(IF(AM!J29-AM!J$2=2,0,(IF(AM!J29-AM!J$2=0,2,(IF(AM!J29-AM!J$2&gt;2,-1,(IF(AM!J29-AM!J$2=-1,4,(IF(AM!J29-AM!J$2=-2,8,IF(AM!J29-AM!J$2=1,1)))))))))))</f>
        <v>2</v>
      </c>
      <c r="H54" s="320">
        <f>SUM(IF(AM!K29-AM!K$2=2,0,(IF(AM!K29-AM!K$2=0,2,(IF(AM!K29-AM!K$2&gt;2,-1,(IF(AM!K29-AM!K$2=-1,4,(IF(AM!K29-AM!K$2=-2,8,IF(AM!K29-AM!K$2=1,1)))))))))))</f>
        <v>2</v>
      </c>
      <c r="I54" s="320">
        <f>SUM(IF(AM!L29-AM!L$2=2,0,(IF(AM!L29-AM!L$2=0,2,(IF(AM!L29-AM!L$2&gt;2,-1,(IF(AM!L29-AM!L$2=-1,4,(IF(AM!L29-AM!L$2=-2,8,IF(AM!L29-AM!L$2=1,1)))))))))))</f>
        <v>2</v>
      </c>
      <c r="J54" s="320">
        <f>SUM(IF(AM!M29-AM!M$2=2,0,(IF(AM!M29-AM!M$2=0,2,(IF(AM!M29-AM!M$2&gt;2,-1,(IF(AM!M29-AM!M$2=-1,4,(IF(AM!M29-AM!M$2=-2,8,IF(AM!M29-AM!M$2=1,1)))))))))))</f>
        <v>0</v>
      </c>
      <c r="K54" s="320"/>
      <c r="L54" s="320">
        <f>SUM(IF(AM!O29-AM!O$2=2,0,(IF(AM!O29-AM!O$2=0,2,(IF(AM!O29-AM!O$2&gt;2,-1,(IF(AM!O29-AM!O$2=-1,4,(IF(AM!O29-AM!O$2=-2,8,IF(AM!O29-AM!O$2=1,1)))))))))))</f>
        <v>0</v>
      </c>
      <c r="M54" s="320">
        <f>SUM(IF(AM!P29-AM!P$2=2,0,(IF(AM!P29-AM!P$2=0,2,(IF(AM!P29-AM!P$2&gt;2,-1,(IF(AM!P29-AM!P$2=-1,4,(IF(AM!P29-AM!P$2=-2,8,IF(AM!P29-AM!P$2=1,1)))))))))))</f>
        <v>-1</v>
      </c>
      <c r="N54" s="320">
        <f>SUM(IF(AM!Q29-AM!Q$2=2,0,(IF(AM!Q29-AM!Q$2=0,2,(IF(AM!Q29-AM!Q$2&gt;2,-1,(IF(AM!Q29-AM!Q$2=-1,4,(IF(AM!Q29-AM!Q$2=-2,8,IF(AM!Q29-AM!Q$2=1,1)))))))))))</f>
        <v>0</v>
      </c>
      <c r="O54" s="320">
        <f>SUM(IF(AM!R29-AM!R$2=2,0,(IF(AM!R29-AM!R$2=0,2,(IF(AM!R29-AM!R$2&gt;2,-1,(IF(AM!R29-AM!R$2=-1,4,(IF(AM!R29-AM!R$2=-2,8,IF(AM!R29-AM!R$2=1,1)))))))))))</f>
        <v>1</v>
      </c>
      <c r="P54" s="320">
        <f>SUM(IF(AM!S29-AM!S$2=2,0,(IF(AM!S29-AM!S$2=0,2,(IF(AM!S29-AM!S$2&gt;2,-1,(IF(AM!S29-AM!S$2=-1,4,(IF(AM!S29-AM!S$2=-2,8,IF(AM!S29-AM!S$2=1,1)))))))))))</f>
        <v>0</v>
      </c>
      <c r="Q54" s="320">
        <f>SUM(IF(AM!T29-AM!T$2=2,0,(IF(AM!T29-AM!T$2=0,2,(IF(AM!T29-AM!T$2&gt;2,-1,(IF(AM!T29-AM!T$2=-1,4,(IF(AM!T29-AM!T$2=-2,8,IF(AM!T29-AM!T$2=1,1)))))))))))</f>
        <v>1</v>
      </c>
      <c r="R54" s="320">
        <f>SUM(IF(AM!U29-AM!U$2=2,0,(IF(AM!U29-AM!U$2=0,2,(IF(AM!U29-AM!U$2&gt;2,-1,(IF(AM!U29-AM!U$2=-1,4,(IF(AM!U29-AM!U$2=-2,8,IF(AM!U29-AM!U$2=1,1)))))))))))</f>
        <v>1</v>
      </c>
      <c r="S54" s="320">
        <f>SUM(IF(AM!V29-AM!V$2=2,0,(IF(AM!V29-AM!V$2=0,2,(IF(AM!V29-AM!V$2&gt;2,-1,(IF(AM!V29-AM!V$2=-1,4,(IF(AM!V29-AM!V$2=-2,8,IF(AM!V29-AM!V$2=1,1)))))))))))</f>
        <v>2</v>
      </c>
      <c r="T54" s="320">
        <f>SUM(IF(AM!W29-AM!W$2=2,0,(IF(AM!W29-AM!W$2=0,2,(IF(AM!W29-AM!W$2&gt;2,-1,(IF(AM!W29-AM!W$2=-1,4,(IF(AM!W29-AM!W$2=-2,8,IF(AM!W29-AM!W$2=1,1)))))))))))</f>
        <v>1</v>
      </c>
      <c r="U54" s="26"/>
      <c r="V54" s="319"/>
      <c r="X54" s="190"/>
      <c r="Y54" s="128"/>
      <c r="Z54" s="127"/>
    </row>
    <row r="55" spans="1:26" s="312" customFormat="1" ht="14.25" customHeight="1">
      <c r="A55" s="317" t="str">
        <f>AM!A30</f>
        <v>Joe</v>
      </c>
      <c r="B55" s="320">
        <f>SUM(IF(AM!E30-AM!E$2=2,0,(IF(AM!E30-AM!E$2=0,2,(IF(AM!E30-AM!E$2&gt;2,-1,(IF(AM!E30-AM!E$2=-1,4,(IF(AM!E30-AM!E$2=-2,8,IF(AM!E30-AM!E$2=1,1)))))))))))</f>
        <v>2</v>
      </c>
      <c r="C55" s="320">
        <f>SUM(IF(AM!F30-AM!F$2=2,0,(IF(AM!F30-AM!F$2=0,2,(IF(AM!F30-AM!F$2&gt;2,-1,(IF(AM!F30-AM!F$2=-1,4,(IF(AM!F30-AM!F$2=-2,8,IF(AM!F30-AM!F$2=1,1)))))))))))</f>
        <v>1</v>
      </c>
      <c r="D55" s="320">
        <f>SUM(IF(AM!G30-AM!G$2=2,0,(IF(AM!G30-AM!G$2=0,2,(IF(AM!G30-AM!G$2&gt;2,-1,(IF(AM!G30-AM!G$2=-1,4,(IF(AM!G30-AM!G$2=-2,8,IF(AM!G30-AM!G$2=1,1)))))))))))</f>
        <v>0</v>
      </c>
      <c r="E55" s="320">
        <f>SUM(IF(AM!H30-AM!H$2=2,0,(IF(AM!H30-AM!H$2=0,2,(IF(AM!H30-AM!H$2&gt;2,-1,(IF(AM!H30-AM!H$2=-1,4,(IF(AM!H30-AM!H$2=-2,8,IF(AM!H30-AM!H$2=1,1)))))))))))</f>
        <v>2</v>
      </c>
      <c r="F55" s="320">
        <f>SUM(IF(AM!I30-AM!I$2=2,0,(IF(AM!I30-AM!I$2=0,2,(IF(AM!I30-AM!I$2&gt;2,-1,(IF(AM!I30-AM!I$2=-1,4,(IF(AM!I30-AM!I$2=-2,8,IF(AM!I30-AM!I$2=1,1)))))))))))</f>
        <v>2</v>
      </c>
      <c r="G55" s="320">
        <f>SUM(IF(AM!J30-AM!J$2=2,0,(IF(AM!J30-AM!J$2=0,2,(IF(AM!J30-AM!J$2&gt;2,-1,(IF(AM!J30-AM!J$2=-1,4,(IF(AM!J30-AM!J$2=-2,8,IF(AM!J30-AM!J$2=1,1)))))))))))</f>
        <v>1</v>
      </c>
      <c r="H55" s="320">
        <f>SUM(IF(AM!K30-AM!K$2=2,0,(IF(AM!K30-AM!K$2=0,2,(IF(AM!K30-AM!K$2&gt;2,-1,(IF(AM!K30-AM!K$2=-1,4,(IF(AM!K30-AM!K$2=-2,8,IF(AM!K30-AM!K$2=1,1)))))))))))</f>
        <v>0</v>
      </c>
      <c r="I55" s="320">
        <f>SUM(IF(AM!L30-AM!L$2=2,0,(IF(AM!L30-AM!L$2=0,2,(IF(AM!L30-AM!L$2&gt;2,-1,(IF(AM!L30-AM!L$2=-1,4,(IF(AM!L30-AM!L$2=-2,8,IF(AM!L30-AM!L$2=1,1)))))))))))</f>
        <v>1</v>
      </c>
      <c r="J55" s="320">
        <f>SUM(IF(AM!M30-AM!M$2=2,0,(IF(AM!M30-AM!M$2=0,2,(IF(AM!M30-AM!M$2&gt;2,-1,(IF(AM!M30-AM!M$2=-1,4,(IF(AM!M30-AM!M$2=-2,8,IF(AM!M30-AM!M$2=1,1)))))))))))</f>
        <v>1</v>
      </c>
      <c r="K55" s="320"/>
      <c r="L55" s="320">
        <f>SUM(IF(AM!O30-AM!O$2=2,0,(IF(AM!O30-AM!O$2=0,2,(IF(AM!O30-AM!O$2&gt;2,-1,(IF(AM!O30-AM!O$2=-1,4,(IF(AM!O30-AM!O$2=-2,8,IF(AM!O30-AM!O$2=1,1)))))))))))</f>
        <v>0</v>
      </c>
      <c r="M55" s="320">
        <f>SUM(IF(AM!P30-AM!P$2=2,0,(IF(AM!P30-AM!P$2=0,2,(IF(AM!P30-AM!P$2&gt;2,-1,(IF(AM!P30-AM!P$2=-1,4,(IF(AM!P30-AM!P$2=-2,8,IF(AM!P30-AM!P$2=1,1)))))))))))</f>
        <v>0</v>
      </c>
      <c r="N55" s="320">
        <f>SUM(IF(AM!Q30-AM!Q$2=2,0,(IF(AM!Q30-AM!Q$2=0,2,(IF(AM!Q30-AM!Q$2&gt;2,-1,(IF(AM!Q30-AM!Q$2=-1,4,(IF(AM!Q30-AM!Q$2=-2,8,IF(AM!Q30-AM!Q$2=1,1)))))))))))</f>
        <v>2</v>
      </c>
      <c r="O55" s="320">
        <f>SUM(IF(AM!R30-AM!R$2=2,0,(IF(AM!R30-AM!R$2=0,2,(IF(AM!R30-AM!R$2&gt;2,-1,(IF(AM!R30-AM!R$2=-1,4,(IF(AM!R30-AM!R$2=-2,8,IF(AM!R30-AM!R$2=1,1)))))))))))</f>
        <v>-1</v>
      </c>
      <c r="P55" s="320">
        <f>SUM(IF(AM!S30-AM!S$2=2,0,(IF(AM!S30-AM!S$2=0,2,(IF(AM!S30-AM!S$2&gt;2,-1,(IF(AM!S30-AM!S$2=-1,4,(IF(AM!S30-AM!S$2=-2,8,IF(AM!S30-AM!S$2=1,1)))))))))))</f>
        <v>2</v>
      </c>
      <c r="Q55" s="320">
        <f>SUM(IF(AM!T30-AM!T$2=2,0,(IF(AM!T30-AM!T$2=0,2,(IF(AM!T30-AM!T$2&gt;2,-1,(IF(AM!T30-AM!T$2=-1,4,(IF(AM!T30-AM!T$2=-2,8,IF(AM!T30-AM!T$2=1,1)))))))))))</f>
        <v>1</v>
      </c>
      <c r="R55" s="320">
        <f>SUM(IF(AM!U30-AM!U$2=2,0,(IF(AM!U30-AM!U$2=0,2,(IF(AM!U30-AM!U$2&gt;2,-1,(IF(AM!U30-AM!U$2=-1,4,(IF(AM!U30-AM!U$2=-2,8,IF(AM!U30-AM!U$2=1,1)))))))))))</f>
        <v>1</v>
      </c>
      <c r="S55" s="320">
        <f>SUM(IF(AM!V30-AM!V$2=2,0,(IF(AM!V30-AM!V$2=0,2,(IF(AM!V30-AM!V$2&gt;2,-1,(IF(AM!V30-AM!V$2=-1,4,(IF(AM!V30-AM!V$2=-2,8,IF(AM!V30-AM!V$2=1,1)))))))))))</f>
        <v>0</v>
      </c>
      <c r="T55" s="320">
        <f>SUM(IF(AM!W30-AM!W$2=2,0,(IF(AM!W30-AM!W$2=0,2,(IF(AM!W30-AM!W$2&gt;2,-1,(IF(AM!W30-AM!W$2=-1,4,(IF(AM!W30-AM!W$2=-2,8,IF(AM!W30-AM!W$2=1,1)))))))))))</f>
        <v>1</v>
      </c>
      <c r="U55" s="26"/>
      <c r="V55" s="319"/>
      <c r="X55" s="190"/>
      <c r="Y55" s="128"/>
      <c r="Z55" s="127"/>
    </row>
    <row r="56" spans="1:26" s="312" customFormat="1" ht="14.25" customHeight="1">
      <c r="A56" s="317"/>
      <c r="B56" s="342">
        <f>SUM(IF(AM!E30-AM!E$2=2,0,(IF(AM!E30-AM!E$2=0,2,(IF(AM!E30-AM!E$2&gt;2,-1,(IF(AM!E30-AM!E$2=-1,4,(IF(AM!E30-AM!E$2=-2,8,IF(AM!E30-AM!E$2=1,1)))))))))))</f>
        <v>2</v>
      </c>
      <c r="C56" s="342">
        <f>SUM(IF(AM!F30-AM!F$2=2,0,(IF(AM!F30-AM!F$2=0,2,(IF(AM!F30-AM!F$2&gt;2,-1,(IF(AM!F30-AM!F$2=-1,4,(IF(AM!F30-AM!F$2=-2,8,IF(AM!F30-AM!F$2=1,1)))))))))))</f>
        <v>1</v>
      </c>
      <c r="D56" s="342">
        <f>SUM(IF(AM!G30-AM!G$2=2,0,(IF(AM!G30-AM!G$2=0,2,(IF(AM!G30-AM!G$2&gt;2,-1,(IF(AM!G30-AM!G$2=-1,4,(IF(AM!G30-AM!G$2=-2,8,IF(AM!G30-AM!G$2=1,1)))))))))))</f>
        <v>0</v>
      </c>
      <c r="E56" s="342">
        <f>SUM(IF(AM!H30-AM!H$2=2,0,(IF(AM!H30-AM!H$2=0,2,(IF(AM!H30-AM!H$2&gt;2,-1,(IF(AM!H30-AM!H$2=-1,4,(IF(AM!H30-AM!H$2=-2,8,IF(AM!H30-AM!H$2=1,1)))))))))))</f>
        <v>2</v>
      </c>
      <c r="F56" s="342">
        <f>SUM(IF(AM!I30-AM!I$2=2,0,(IF(AM!I30-AM!I$2=0,2,(IF(AM!I30-AM!I$2&gt;2,-1,(IF(AM!I30-AM!I$2=-1,4,(IF(AM!I30-AM!I$2=-2,8,IF(AM!I30-AM!I$2=1,1)))))))))))</f>
        <v>2</v>
      </c>
      <c r="G56" s="342">
        <f>SUM(IF(AM!J30-AM!J$2=2,0,(IF(AM!J30-AM!J$2=0,2,(IF(AM!J30-AM!J$2&gt;2,-1,(IF(AM!J30-AM!J$2=-1,4,(IF(AM!J30-AM!J$2=-2,8,IF(AM!J30-AM!J$2=1,1)))))))))))</f>
        <v>1</v>
      </c>
      <c r="H56" s="342">
        <f>SUM(IF(AM!K30-AM!K$2=2,0,(IF(AM!K30-AM!K$2=0,2,(IF(AM!K30-AM!K$2&gt;2,-1,(IF(AM!K30-AM!K$2=-1,4,(IF(AM!K30-AM!K$2=-2,8,IF(AM!K30-AM!K$2=1,1)))))))))))</f>
        <v>0</v>
      </c>
      <c r="I56" s="342">
        <f>SUM(IF(AM!L30-AM!L$2=2,0,(IF(AM!L30-AM!L$2=0,2,(IF(AM!L30-AM!L$2&gt;2,-1,(IF(AM!L30-AM!L$2=-1,4,(IF(AM!L30-AM!L$2=-2,8,IF(AM!L30-AM!L$2=1,1)))))))))))</f>
        <v>1</v>
      </c>
      <c r="J56" s="342">
        <f>SUM(IF(AM!M30-AM!M$2=2,0,(IF(AM!M30-AM!M$2=0,2,(IF(AM!M30-AM!M$2&gt;2,-1,(IF(AM!M30-AM!M$2=-1,4,(IF(AM!M30-AM!M$2=-2,8,IF(AM!M30-AM!M$2=1,1)))))))))))</f>
        <v>1</v>
      </c>
      <c r="K56" s="320"/>
      <c r="L56" s="21">
        <f t="shared" ref="L56:T56" si="24">SUM(L52:L55)</f>
        <v>1</v>
      </c>
      <c r="M56" s="21">
        <f t="shared" si="24"/>
        <v>0</v>
      </c>
      <c r="N56" s="21">
        <f>SUM(N52:N55)</f>
        <v>5</v>
      </c>
      <c r="O56" s="21">
        <f t="shared" si="24"/>
        <v>1</v>
      </c>
      <c r="P56" s="21">
        <f t="shared" si="24"/>
        <v>3</v>
      </c>
      <c r="Q56" s="21">
        <f t="shared" si="24"/>
        <v>3</v>
      </c>
      <c r="R56" s="21">
        <f t="shared" si="24"/>
        <v>8</v>
      </c>
      <c r="S56" s="21">
        <f t="shared" si="24"/>
        <v>7</v>
      </c>
      <c r="T56" s="21">
        <f t="shared" si="24"/>
        <v>2</v>
      </c>
      <c r="U56" s="26"/>
      <c r="V56" s="319"/>
      <c r="X56" s="190"/>
      <c r="Y56" s="128"/>
      <c r="Z56" s="127"/>
    </row>
    <row r="57" spans="1:26" s="312" customFormat="1" ht="14.25" customHeight="1">
      <c r="A57" s="317"/>
      <c r="B57" s="321"/>
      <c r="C57" s="321">
        <f>SUM(B56:C56)</f>
        <v>3</v>
      </c>
      <c r="D57" s="321">
        <f t="shared" ref="D57:J57" si="25">SUM(D56+C57)</f>
        <v>3</v>
      </c>
      <c r="E57" s="321">
        <f t="shared" si="25"/>
        <v>5</v>
      </c>
      <c r="F57" s="321">
        <f t="shared" si="25"/>
        <v>7</v>
      </c>
      <c r="G57" s="321">
        <f t="shared" si="25"/>
        <v>8</v>
      </c>
      <c r="H57" s="321">
        <f t="shared" si="25"/>
        <v>8</v>
      </c>
      <c r="I57" s="321">
        <f t="shared" si="25"/>
        <v>9</v>
      </c>
      <c r="J57" s="321">
        <f t="shared" si="25"/>
        <v>10</v>
      </c>
      <c r="K57" s="321"/>
      <c r="L57" s="321"/>
      <c r="M57" s="321">
        <f>SUM(M56+L56)</f>
        <v>1</v>
      </c>
      <c r="N57" s="321">
        <f t="shared" ref="N57:T57" si="26">SUM(N56+M57)</f>
        <v>6</v>
      </c>
      <c r="O57" s="321">
        <f t="shared" si="26"/>
        <v>7</v>
      </c>
      <c r="P57" s="321">
        <f t="shared" si="26"/>
        <v>10</v>
      </c>
      <c r="Q57" s="321">
        <f t="shared" si="26"/>
        <v>13</v>
      </c>
      <c r="R57" s="321">
        <f t="shared" si="26"/>
        <v>21</v>
      </c>
      <c r="S57" s="321">
        <f t="shared" si="26"/>
        <v>28</v>
      </c>
      <c r="T57" s="321">
        <f t="shared" si="26"/>
        <v>30</v>
      </c>
      <c r="U57" s="26"/>
      <c r="V57" s="319"/>
      <c r="X57" s="190"/>
      <c r="Y57" s="128"/>
      <c r="Z57" s="127"/>
    </row>
    <row r="58" spans="1:26" s="312" customFormat="1" ht="14.25" customHeight="1">
      <c r="A58" s="317"/>
      <c r="B58" s="26"/>
      <c r="C58" s="26"/>
      <c r="D58" s="26"/>
      <c r="E58" s="26"/>
      <c r="F58" s="26"/>
      <c r="G58" s="26"/>
      <c r="H58" s="26" t="s">
        <v>33</v>
      </c>
      <c r="I58" s="318"/>
      <c r="J58" s="319">
        <f>SUM(J57-'2017 EoS Pairings'!N11)</f>
        <v>-28.5</v>
      </c>
      <c r="K58" s="319"/>
      <c r="L58" s="26"/>
      <c r="M58" s="26"/>
      <c r="N58" s="26"/>
      <c r="O58" s="26"/>
      <c r="P58" s="26"/>
      <c r="Q58" s="26"/>
      <c r="R58" s="26" t="s">
        <v>34</v>
      </c>
      <c r="S58" s="318"/>
      <c r="T58" s="319">
        <f>SUM(T57-'2017 EoS Pairings'!O11)</f>
        <v>-8.5</v>
      </c>
      <c r="U58" s="26"/>
      <c r="V58" s="319">
        <f>SUM(J58,T58)</f>
        <v>-37</v>
      </c>
      <c r="X58" s="190"/>
      <c r="Y58" s="128"/>
      <c r="Z58" s="127"/>
    </row>
    <row r="59" spans="1:26" ht="14.25" customHeight="1">
      <c r="G59" s="439" t="s">
        <v>70</v>
      </c>
      <c r="H59" s="440"/>
      <c r="I59" s="440"/>
      <c r="J59" s="217">
        <f>MAX(J10,J18,J26,J34,J42,J50, J58)</f>
        <v>11.5</v>
      </c>
      <c r="K59" s="196"/>
      <c r="L59" s="196"/>
      <c r="M59" s="196"/>
      <c r="N59" s="196"/>
      <c r="O59" s="196"/>
      <c r="P59" s="127"/>
      <c r="Q59" s="439" t="s">
        <v>71</v>
      </c>
      <c r="R59" s="440"/>
      <c r="S59" s="440"/>
      <c r="T59" s="217">
        <f>MAX(T10,T18,T26,T34,T42,T50, T58)</f>
        <v>6.5</v>
      </c>
      <c r="U59" s="127"/>
      <c r="V59" s="217">
        <f>MAX(V10,V18,V26,V34,V42,V50, V58)</f>
        <v>15</v>
      </c>
      <c r="W59" s="444" t="s">
        <v>72</v>
      </c>
      <c r="X59" s="445"/>
      <c r="Y59" s="215"/>
    </row>
    <row r="60" spans="1:26" ht="14.25" customHeight="1">
      <c r="G60" s="441" t="s">
        <v>32</v>
      </c>
      <c r="H60" s="441"/>
      <c r="I60" s="441"/>
      <c r="J60" s="218">
        <f>COUNTIF(J10,AA5)+COUNTIF(J18,AA5)+COUNTIF(J26,AA5)+COUNTIF(J34,AA5)+COUNTIF(J42,AA5)</f>
        <v>0</v>
      </c>
      <c r="K60" s="196"/>
      <c r="L60" s="196"/>
      <c r="M60" s="196"/>
      <c r="N60" s="196"/>
      <c r="O60" s="196"/>
      <c r="P60" s="127"/>
      <c r="Q60" s="442" t="s">
        <v>38</v>
      </c>
      <c r="R60" s="442"/>
      <c r="S60" s="442"/>
      <c r="T60" s="216">
        <f>COUNTIF(T10,AA6)+COUNTIF(T18,AA6)+COUNTIF(T26,AA6)+COUNTIF(T34,AA6)+COUNTIF(T42,AA6)</f>
        <v>1</v>
      </c>
      <c r="U60" s="127"/>
      <c r="V60" s="220">
        <f>COUNTIF(V10,AA7)+COUNTIF(V18,AA7)+COUNTIF(V26,AA7)+COUNTIF(V34,AA7)+COUNTIF(V42,AA7)</f>
        <v>0</v>
      </c>
      <c r="W60" s="443" t="s">
        <v>39</v>
      </c>
      <c r="X60" s="443"/>
      <c r="Y60" s="219"/>
    </row>
    <row r="61" spans="1:26" ht="14.25" customHeight="1">
      <c r="G61" s="196"/>
      <c r="H61" s="196"/>
      <c r="I61" s="196"/>
      <c r="J61" s="196"/>
      <c r="K61" s="196"/>
      <c r="L61" s="196"/>
      <c r="M61" s="196"/>
      <c r="N61" s="196"/>
      <c r="O61" s="196"/>
      <c r="P61" s="127"/>
      <c r="Q61" s="127"/>
      <c r="R61" s="127"/>
      <c r="S61" s="195"/>
      <c r="T61" s="195"/>
      <c r="U61" s="195"/>
      <c r="V61" s="195"/>
      <c r="W61" s="120"/>
      <c r="X61" s="190"/>
      <c r="Y61" s="128"/>
    </row>
    <row r="62" spans="1:26" ht="14.25" customHeight="1">
      <c r="X62" s="190"/>
      <c r="Y62" s="128"/>
    </row>
    <row r="63" spans="1:26" ht="21" customHeight="1">
      <c r="X63" s="190"/>
      <c r="Y63" s="128"/>
    </row>
  </sheetData>
  <mergeCells count="12">
    <mergeCell ref="G59:I59"/>
    <mergeCell ref="Q59:S59"/>
    <mergeCell ref="G60:I60"/>
    <mergeCell ref="Q60:S60"/>
    <mergeCell ref="W60:X60"/>
    <mergeCell ref="W59:X59"/>
    <mergeCell ref="H10:I10"/>
    <mergeCell ref="R10:S10"/>
    <mergeCell ref="H18:I18"/>
    <mergeCell ref="R18:S18"/>
    <mergeCell ref="H26:I26"/>
    <mergeCell ref="R26:S26"/>
  </mergeCells>
  <conditionalFormatting sqref="T18 T10 T26 T34 T42 T50:T51">
    <cfRule type="expression" dxfId="297" priority="12">
      <formula>T10=$Y$14</formula>
    </cfRule>
  </conditionalFormatting>
  <conditionalFormatting sqref="A28:A34 A36:A42 A59:A1048576 A12:A26 A1:A10">
    <cfRule type="cellIs" dxfId="296" priority="9" operator="equal">
      <formula>"Mike or Bill or R+$A$1on or Ed or Steve or Bob or Herb or Pat B"</formula>
    </cfRule>
  </conditionalFormatting>
  <conditionalFormatting sqref="J42 J34 J26 J18 J10 J50:J51">
    <cfRule type="expression" dxfId="295" priority="629">
      <formula>J10=$Y$8</formula>
    </cfRule>
  </conditionalFormatting>
  <conditionalFormatting sqref="V10 V18 V26 V34 V42 V50:V58">
    <cfRule type="expression" dxfId="294" priority="636">
      <formula>V10=$Y$20</formula>
    </cfRule>
  </conditionalFormatting>
  <conditionalFormatting sqref="T50:T51">
    <cfRule type="expression" dxfId="293" priority="6">
      <formula>T50=$Y$14</formula>
    </cfRule>
  </conditionalFormatting>
  <conditionalFormatting sqref="A44:A58">
    <cfRule type="cellIs" dxfId="292" priority="5" operator="equal">
      <formula>"Mike or Bill or R+$A$1on or Ed or Steve or Bob or Herb or Pat B"</formula>
    </cfRule>
  </conditionalFormatting>
  <conditionalFormatting sqref="J50:J51">
    <cfRule type="expression" dxfId="291" priority="7">
      <formula>J50=$Y$8</formula>
    </cfRule>
  </conditionalFormatting>
  <conditionalFormatting sqref="V50:V58">
    <cfRule type="expression" dxfId="290" priority="8">
      <formula>V50=$Y$20</formula>
    </cfRule>
  </conditionalFormatting>
  <conditionalFormatting sqref="T58">
    <cfRule type="expression" dxfId="289" priority="3">
      <formula>T58=$Y$14</formula>
    </cfRule>
  </conditionalFormatting>
  <conditionalFormatting sqref="J58">
    <cfRule type="expression" dxfId="288" priority="4">
      <formula>J58=$Y$8</formula>
    </cfRule>
  </conditionalFormatting>
  <conditionalFormatting sqref="T58">
    <cfRule type="expression" dxfId="287" priority="1">
      <formula>T58=$Y$14</formula>
    </cfRule>
  </conditionalFormatting>
  <conditionalFormatting sqref="J58">
    <cfRule type="expression" dxfId="286" priority="2">
      <formula>J58=$Y$8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Normal="100" workbookViewId="0">
      <selection activeCell="Q20" sqref="Q20"/>
    </sheetView>
  </sheetViews>
  <sheetFormatPr defaultColWidth="17.28515625" defaultRowHeight="15.75" customHeight="1"/>
  <cols>
    <col min="1" max="7" width="5.42578125" style="378" customWidth="1"/>
    <col min="8" max="8" width="4.7109375" style="378" customWidth="1"/>
    <col min="9" max="14" width="5.42578125" style="378" customWidth="1"/>
    <col min="15" max="15" width="5.5703125" style="378" customWidth="1"/>
    <col min="16" max="18" width="5.42578125" style="378" customWidth="1"/>
    <col min="19" max="20" width="6" style="378" customWidth="1"/>
    <col min="21" max="25" width="5.5703125" style="378" customWidth="1"/>
    <col min="26" max="26" width="5.140625" style="378" customWidth="1"/>
    <col min="27" max="27" width="6.28515625" style="378" customWidth="1"/>
    <col min="28" max="28" width="17.28515625" style="378"/>
    <col min="29" max="29" width="17.28515625" style="276"/>
    <col min="30" max="16384" width="17.28515625" style="378"/>
  </cols>
  <sheetData>
    <row r="1" spans="1:29" ht="45.75" customHeight="1">
      <c r="A1" s="12"/>
      <c r="B1" s="456" t="s">
        <v>43</v>
      </c>
      <c r="C1" s="456" t="s">
        <v>44</v>
      </c>
      <c r="D1" s="458" t="s">
        <v>54</v>
      </c>
      <c r="E1" s="449" t="s">
        <v>12</v>
      </c>
      <c r="F1" s="449" t="s">
        <v>17</v>
      </c>
      <c r="G1" s="449" t="s">
        <v>0</v>
      </c>
      <c r="H1" s="449" t="s">
        <v>82</v>
      </c>
      <c r="I1" s="449" t="s">
        <v>83</v>
      </c>
      <c r="J1" s="449" t="s">
        <v>97</v>
      </c>
      <c r="K1" s="449" t="s">
        <v>102</v>
      </c>
      <c r="L1" s="449" t="s">
        <v>110</v>
      </c>
      <c r="M1" s="449" t="s">
        <v>104</v>
      </c>
      <c r="N1" s="449" t="s">
        <v>78</v>
      </c>
      <c r="O1" s="449" t="s">
        <v>18</v>
      </c>
      <c r="P1" s="449" t="s">
        <v>14</v>
      </c>
      <c r="Q1" s="449" t="s">
        <v>99</v>
      </c>
      <c r="R1" s="449" t="s">
        <v>79</v>
      </c>
      <c r="S1" s="449" t="s">
        <v>103</v>
      </c>
      <c r="T1" s="449" t="s">
        <v>95</v>
      </c>
      <c r="U1" s="449" t="s">
        <v>96</v>
      </c>
      <c r="V1" s="449" t="s">
        <v>15</v>
      </c>
      <c r="W1" s="449" t="s">
        <v>11</v>
      </c>
      <c r="X1" s="449" t="s">
        <v>80</v>
      </c>
      <c r="Y1" s="449" t="s">
        <v>77</v>
      </c>
    </row>
    <row r="2" spans="1:29" ht="21" customHeight="1">
      <c r="A2" s="10" t="s">
        <v>40</v>
      </c>
      <c r="B2" s="457"/>
      <c r="C2" s="457"/>
      <c r="D2" s="459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9" ht="15.75" customHeight="1">
      <c r="A3" s="21">
        <v>1</v>
      </c>
      <c r="B3" s="62">
        <v>4</v>
      </c>
      <c r="C3" s="25">
        <f>AC3</f>
        <v>4</v>
      </c>
      <c r="D3" s="122">
        <f t="shared" ref="D3:D20" si="0">COUNTIF(E3:Y3,C3)</f>
        <v>7</v>
      </c>
      <c r="E3" s="26">
        <f>INDEX(AM!$A$3:$Z$34,MATCH($E$1,AM!$A$3:$A$34,0),5)</f>
        <v>4</v>
      </c>
      <c r="F3" s="26">
        <f>INDEX(AM!$A$3:$Z$34,MATCH($F$1,AM!$A$3:$A$34,0),5)</f>
        <v>6</v>
      </c>
      <c r="G3" s="26">
        <f>INDEX(AM!$A$3:$Z$34,MATCH($G$1,AM!$A$3:$A$34,0),5)</f>
        <v>4</v>
      </c>
      <c r="H3" s="26">
        <f>INDEX(AM!$A$3:$Z$34,MATCH($H$1,AM!$A$3:$A$34,0),5)</f>
        <v>4</v>
      </c>
      <c r="I3" s="26">
        <f>INDEX(AM!$A$3:$Z$34,MATCH($I$1,AM!$A$3:$A$34,0),5)</f>
        <v>6</v>
      </c>
      <c r="J3" s="26">
        <f>INDEX(AM!$A$3:$Z$34,MATCH($J$1,AM!$A$3:$A$34,0),5)</f>
        <v>8</v>
      </c>
      <c r="K3" s="26">
        <f>INDEX(AM!$A$3:$Z$34,MATCH($K$1,AM!$A$3:$A$34,0),5)</f>
        <v>6</v>
      </c>
      <c r="L3" s="26">
        <f>INDEX(AM!$A$3:$Z$34,MATCH($L$1,AM!$A$3:$A$34,0),5)</f>
        <v>4</v>
      </c>
      <c r="M3" s="26">
        <f>INDEX(AM!$A$3:$Z$34,MATCH($M$1,AM!$A$3:$A$34,0),5)</f>
        <v>5</v>
      </c>
      <c r="N3" s="26">
        <f>INDEX(AM!$A$3:$Z$34,MATCH($N$1,AM!$A$3:$A$34,0),5)</f>
        <v>5</v>
      </c>
      <c r="O3" s="26">
        <f>INDEX(AM!$A$3:$Z$34,MATCH($O$1,AM!$A$3:$A$34,0),5)</f>
        <v>6</v>
      </c>
      <c r="P3" s="26">
        <f>INDEX(AM!$A$3:$Z$34,MATCH($P$1,AM!$A$3:$A$34,0),5)</f>
        <v>4</v>
      </c>
      <c r="Q3" s="26">
        <f>INDEX(AM!$A$3:$Z$34,MATCH($Q$1,AM!$A$3:$A$34,0),5)</f>
        <v>4</v>
      </c>
      <c r="R3" s="26">
        <f>INDEX(AM!$A$3:$Z$34,MATCH($R$1,AM!$A$3:$A$34,0),5)</f>
        <v>5</v>
      </c>
      <c r="S3" s="26">
        <f>INDEX(AM!$A$3:$Z$34,MATCH($S$1,AM!$A$3:$A$34,0),5)</f>
        <v>5</v>
      </c>
      <c r="T3" s="26">
        <f>INDEX(AM!$A$3:$Z$34,MATCH($T$1,AM!$A$3:$A$34,0),5)</f>
        <v>6</v>
      </c>
      <c r="U3" s="26">
        <f>INDEX(AM!$A$3:$Z$34,MATCH($U$1,AM!$A$3:$A$34,0),5)</f>
        <v>4</v>
      </c>
      <c r="V3" s="26">
        <f>INDEX(AM!$A$3:$Z$34,MATCH($V$1,AM!$A$3:$A$34,0),5)</f>
        <v>5</v>
      </c>
      <c r="W3" s="26">
        <f>INDEX(AM!$A$3:$Z$34,MATCH($W$1,AM!$A$3:$A$34,0),5)</f>
        <v>8</v>
      </c>
      <c r="X3" s="26">
        <f>INDEX(AM!$A$3:$Y$34,MATCH($W$1,AM!$A$3:$A$34,0),5)</f>
        <v>8</v>
      </c>
      <c r="Y3" s="26">
        <f>INDEX(AM!$A$3:$Z$34,MATCH($Y$1,AM!$A$3:$A$34,0),5)</f>
        <v>6</v>
      </c>
      <c r="Z3" s="451" t="s">
        <v>27</v>
      </c>
      <c r="AA3" s="452"/>
      <c r="AB3" s="50">
        <f>COUNTA(E1:Y2)</f>
        <v>21</v>
      </c>
      <c r="AC3" s="277">
        <f>MIN(E3:Y3)</f>
        <v>4</v>
      </c>
    </row>
    <row r="4" spans="1:29" ht="15.75" customHeight="1">
      <c r="A4" s="21">
        <v>2</v>
      </c>
      <c r="B4" s="62">
        <v>5</v>
      </c>
      <c r="C4" s="25">
        <f t="shared" ref="C4:C20" si="1">AC4</f>
        <v>5</v>
      </c>
      <c r="D4" s="122">
        <f t="shared" si="0"/>
        <v>3</v>
      </c>
      <c r="E4" s="26">
        <f>INDEX(AM!$A$3:$Z$34,MATCH($E$1,AM!$A$3:$A$34,0),6)</f>
        <v>7</v>
      </c>
      <c r="F4" s="26">
        <f>INDEX(AM!$A$3:$Z$34,MATCH($F$1,AM!$A$3:$A$34,0),6)</f>
        <v>6</v>
      </c>
      <c r="G4" s="26">
        <f>INDEX(AM!$A$3:$Z$34,MATCH($G$1,AM!$A$3:$A$34,0),6)</f>
        <v>5</v>
      </c>
      <c r="H4" s="26">
        <f>INDEX(AM!$A$3:$Z$34,MATCH($H$1,AM!$A$3:$A$34,0),6)</f>
        <v>6</v>
      </c>
      <c r="I4" s="26">
        <f>INDEX(AM!$A$3:$Z$34,MATCH($I$1,AM!$A$3:$A$34,0),6)</f>
        <v>7</v>
      </c>
      <c r="J4" s="26">
        <f>INDEX(AM!$A$3:$Z$34,MATCH($J$1,AM!$A$3:$A$34,0),6)</f>
        <v>9</v>
      </c>
      <c r="K4" s="26">
        <f>INDEX(AM!$A$3:$Z$34,MATCH($K$1,AM!$A$3:$A$34,0),6)</f>
        <v>5</v>
      </c>
      <c r="L4" s="26">
        <f>INDEX(AM!$A$3:$Z$34,MATCH($L$1,AM!$A$3:$A$34,0),6)</f>
        <v>6</v>
      </c>
      <c r="M4" s="26">
        <f>INDEX(AM!$A$3:$Z$34,MATCH($M$1,AM!$A$3:$A$34,0),6)</f>
        <v>6</v>
      </c>
      <c r="N4" s="26">
        <f>INDEX(AM!$A$3:$Z$34,MATCH($N$1,AM!$A$3:$A$34,0),6)</f>
        <v>7</v>
      </c>
      <c r="O4" s="26">
        <f>INDEX(AM!$A$3:$Z$34,MATCH($O$1,AM!$A$3:$A$34,0),6)</f>
        <v>6</v>
      </c>
      <c r="P4" s="26">
        <f>INDEX(AM!$A$3:$Z$34,MATCH($P$1,AM!$A$3:$A$34,0),6)</f>
        <v>6</v>
      </c>
      <c r="Q4" s="26">
        <f>INDEX(AM!$A$3:$Z$34,MATCH($Q$1,AM!$A$3:$A$34,0),6)</f>
        <v>5</v>
      </c>
      <c r="R4" s="26">
        <f>INDEX(AM!$A$3:$Z$34,MATCH($R$1,AM!$A$3:$A$34,0),6)</f>
        <v>7</v>
      </c>
      <c r="S4" s="26">
        <f>INDEX(AM!$A$3:$Z$34,MATCH($S$1,AM!$A$3:$A$34,0),6)</f>
        <v>6</v>
      </c>
      <c r="T4" s="26">
        <f>INDEX(AM!$A$3:$Z$34,MATCH($T$1,AM!$A$3:$A$34,0),6)</f>
        <v>6</v>
      </c>
      <c r="U4" s="26">
        <f>INDEX(AM!$A$3:$Z$34,MATCH($U$1,AM!$A$3:$A$34,0),6)</f>
        <v>6</v>
      </c>
      <c r="V4" s="26">
        <f>INDEX(AM!$A$3:$Z$34,MATCH($V$1,AM!$A$3:$A$34,0),6)</f>
        <v>6</v>
      </c>
      <c r="W4" s="26">
        <f>INDEX(AM!$A$3:$Z$34,MATCH($W$1,AM!$A$3:$A$34,0),6)</f>
        <v>8</v>
      </c>
      <c r="X4" s="26">
        <f>INDEX(AM!$A$3:$Y$34,MATCH($W$1,AM!$A$3:$A$34,0),6)</f>
        <v>8</v>
      </c>
      <c r="Y4" s="26">
        <f>INDEX(AM!$A$3:$Z$34,MATCH($Y$1,AM!$A$3:$A$34,0),6)</f>
        <v>7</v>
      </c>
      <c r="Z4" s="186"/>
      <c r="AA4" s="275"/>
      <c r="AB4" s="274">
        <f>AB3*3</f>
        <v>63</v>
      </c>
      <c r="AC4" s="277">
        <f t="shared" ref="AC4:AC20" si="2">MIN(E4:Y4)</f>
        <v>5</v>
      </c>
    </row>
    <row r="5" spans="1:29" ht="15.75" customHeight="1">
      <c r="A5" s="21">
        <v>3</v>
      </c>
      <c r="B5" s="62">
        <v>3</v>
      </c>
      <c r="C5" s="25">
        <f t="shared" si="1"/>
        <v>4</v>
      </c>
      <c r="D5" s="122">
        <f t="shared" si="0"/>
        <v>5</v>
      </c>
      <c r="E5" s="26">
        <f>INDEX(AM!$A$3:$Z$34,MATCH($E$1,AM!$A$3:$A$34,0),7)</f>
        <v>5</v>
      </c>
      <c r="F5" s="26">
        <f>INDEX(AM!$A$3:$Z$34,MATCH($F$1,AM!$A$3:$A$34,0),7)</f>
        <v>6</v>
      </c>
      <c r="G5" s="26">
        <f>INDEX(AM!$A$3:$Z$34,MATCH($G$1,AM!$A$3:$A$34,0),7)</f>
        <v>4</v>
      </c>
      <c r="H5" s="26">
        <f>INDEX(AM!$A$3:$Z$34,MATCH($H$1,AM!$A$3:$A$34,0),7)</f>
        <v>5</v>
      </c>
      <c r="I5" s="26">
        <f>INDEX(AM!$A$3:$Z$34,MATCH($I$1,AM!$A$3:$A$34,0),7)</f>
        <v>4</v>
      </c>
      <c r="J5" s="26">
        <f>INDEX(AM!$A$3:$Z$34,MATCH($J$1,AM!$A$3:$A$34,0),7)</f>
        <v>5</v>
      </c>
      <c r="K5" s="26">
        <f>INDEX(AM!$A$3:$Z$34,MATCH($K$1,AM!$A$3:$A$34,0),7)</f>
        <v>5</v>
      </c>
      <c r="L5" s="26">
        <f>INDEX(AM!$A$3:$Z$34,MATCH($L$1,AM!$A$3:$A$34,0),7)</f>
        <v>6</v>
      </c>
      <c r="M5" s="26">
        <f>INDEX(AM!$A$3:$Z$34,MATCH($M$1,AM!$A$3:$A$34,0),7)</f>
        <v>6</v>
      </c>
      <c r="N5" s="26">
        <f>INDEX(AM!$A$3:$Z$34,MATCH($N$1,AM!$A$3:$A$34,0),7)</f>
        <v>6</v>
      </c>
      <c r="O5" s="26">
        <f>INDEX(AM!$A$3:$Z$34,MATCH($O$1,AM!$A$3:$A$34,0),7)</f>
        <v>5</v>
      </c>
      <c r="P5" s="26">
        <f>INDEX(AM!$A$3:$Z$34,MATCH($P$1,AM!$A$3:$A$34,0),7)</f>
        <v>4</v>
      </c>
      <c r="Q5" s="26">
        <f>INDEX(AM!$A$3:$Z$34,MATCH($Q$1,AM!$A$3:$A$34,0),7)</f>
        <v>4</v>
      </c>
      <c r="R5" s="26">
        <f>INDEX(AM!$A$3:$Z$34,MATCH($R$1,AM!$A$3:$A$34,0),7)</f>
        <v>5</v>
      </c>
      <c r="S5" s="26">
        <f>INDEX(AM!$A$3:$Z$34,MATCH($S$1,AM!$A$3:$A$34,0),7)</f>
        <v>5</v>
      </c>
      <c r="T5" s="26">
        <f>INDEX(AM!$A$3:$Z$34,MATCH($T$1,AM!$A$3:$A$34,0),7)</f>
        <v>5</v>
      </c>
      <c r="U5" s="26">
        <f>INDEX(AM!$A$3:$Z$34,MATCH($U$1,AM!$A$3:$A$34,0),7)</f>
        <v>8</v>
      </c>
      <c r="V5" s="26">
        <f>INDEX(AM!$A$3:$Z$34,MATCH($V$1,AM!$A$3:$A$34,0),7)</f>
        <v>4</v>
      </c>
      <c r="W5" s="26">
        <f>INDEX(AM!$A$3:$Z$34,MATCH($W$1,AM!$A$3:$A$34,0),7)</f>
        <v>6</v>
      </c>
      <c r="X5" s="26">
        <f>INDEX(AM!$A$3:$Y$34,MATCH($W$1,AM!$A$3:$A$34,0),7)</f>
        <v>6</v>
      </c>
      <c r="Y5" s="26">
        <f>INDEX(AM!$A$3:$Z$34,MATCH($Y$1,AM!$A$3:$A$34,0),7)</f>
        <v>5</v>
      </c>
      <c r="Z5" s="451" t="s">
        <v>41</v>
      </c>
      <c r="AA5" s="452"/>
      <c r="AB5" s="51">
        <f>D21</f>
        <v>9</v>
      </c>
      <c r="AC5" s="277">
        <f t="shared" si="2"/>
        <v>4</v>
      </c>
    </row>
    <row r="6" spans="1:29" ht="15.75" customHeight="1">
      <c r="A6" s="21">
        <v>4</v>
      </c>
      <c r="B6" s="62">
        <v>4</v>
      </c>
      <c r="C6" s="25">
        <f t="shared" si="1"/>
        <v>2</v>
      </c>
      <c r="D6" s="122">
        <f t="shared" si="0"/>
        <v>1</v>
      </c>
      <c r="E6" s="26">
        <f>INDEX(AM!$A$3:$Z$34,MATCH($E$1,AM!$A$3:$A$34,0),8)</f>
        <v>3</v>
      </c>
      <c r="F6" s="26">
        <f>INDEX(AM!$A$3:$Z$34,MATCH($F$1,AM!$A$3:$A$34,0),8)</f>
        <v>4</v>
      </c>
      <c r="G6" s="26">
        <f>INDEX(AM!$A$3:$Z$34,MATCH($G$1,AM!$A$3:$A$34,0),8)</f>
        <v>4</v>
      </c>
      <c r="H6" s="26">
        <f>INDEX(AM!$A$3:$Z$34,MATCH($H$1,AM!$A$3:$A$34,0),8)</f>
        <v>4</v>
      </c>
      <c r="I6" s="26">
        <f>INDEX(AM!$A$3:$Z$34,MATCH($I$1,AM!$A$3:$A$34,0),8)</f>
        <v>6</v>
      </c>
      <c r="J6" s="26">
        <f>INDEX(AM!$A$3:$Z$34,MATCH($J$1,AM!$A$3:$A$34,0),8)</f>
        <v>4</v>
      </c>
      <c r="K6" s="26">
        <f>INDEX(AM!$A$3:$Z$34,MATCH($K$1,AM!$A$3:$A$34,0),8)</f>
        <v>5</v>
      </c>
      <c r="L6" s="26">
        <f>INDEX(AM!$A$3:$Z$34,MATCH($L$1,AM!$A$3:$A$34,0),8)</f>
        <v>3</v>
      </c>
      <c r="M6" s="26">
        <f>INDEX(AM!$A$3:$Z$34,MATCH($M$1,AM!$A$3:$A$34,0),8)</f>
        <v>5</v>
      </c>
      <c r="N6" s="26">
        <f>INDEX(AM!$A$3:$Z$34,MATCH($N$1,AM!$A$3:$A$34,0),8)</f>
        <v>4</v>
      </c>
      <c r="O6" s="26">
        <f>INDEX(AM!$A$3:$Z$34,MATCH($O$1,AM!$A$3:$A$34,0),8)</f>
        <v>3</v>
      </c>
      <c r="P6" s="26">
        <f>INDEX(AM!$A$3:$Z$34,MATCH($P$1,AM!$A$3:$A$34,0),8)</f>
        <v>2</v>
      </c>
      <c r="Q6" s="26">
        <f>INDEX(AM!$A$3:$Z$34,MATCH($Q$1,AM!$A$3:$A$34,0),8)</f>
        <v>4</v>
      </c>
      <c r="R6" s="26">
        <f>INDEX(AM!$A$3:$Z$34,MATCH($R$1,AM!$A$3:$A$34,0),8)</f>
        <v>3</v>
      </c>
      <c r="S6" s="26">
        <f>INDEX(AM!$A$3:$Z$34,MATCH($S$1,AM!$A$3:$A$34,0),8)</f>
        <v>5</v>
      </c>
      <c r="T6" s="26">
        <f>INDEX(AM!$A$3:$Z$34,MATCH($T$1,AM!$A$3:$A$34,0),8)</f>
        <v>3</v>
      </c>
      <c r="U6" s="26">
        <f>INDEX(AM!$A$3:$Z$34,MATCH($U$1,AM!$A$3:$A$34,0),8)</f>
        <v>4</v>
      </c>
      <c r="V6" s="26">
        <f>INDEX(AM!$A$3:$Z$34,MATCH($V$1,AM!$A$3:$A$34,0),8)</f>
        <v>4</v>
      </c>
      <c r="W6" s="26">
        <f>INDEX(AM!$A$3:$Z$34,MATCH($W$1,AM!$A$3:$A$34,0),8)</f>
        <v>4</v>
      </c>
      <c r="X6" s="26">
        <f>INDEX(AM!$A$3:$Y$34,MATCH($W$1,AM!$A$3:$A$34,0),8)</f>
        <v>4</v>
      </c>
      <c r="Y6" s="26">
        <f>INDEX(AM!$A$3:$Z$34,MATCH($Y$1,AM!$A$3:$A$34,0),8)</f>
        <v>3</v>
      </c>
      <c r="Z6" s="453" t="s">
        <v>42</v>
      </c>
      <c r="AA6" s="454"/>
      <c r="AB6" s="52">
        <f>IFERROR(AB4/AB5,0)</f>
        <v>7</v>
      </c>
      <c r="AC6" s="277">
        <f t="shared" si="2"/>
        <v>2</v>
      </c>
    </row>
    <row r="7" spans="1:29" ht="15.75" customHeight="1">
      <c r="A7" s="21">
        <v>5</v>
      </c>
      <c r="B7" s="62">
        <v>5</v>
      </c>
      <c r="C7" s="25">
        <f t="shared" si="1"/>
        <v>4</v>
      </c>
      <c r="D7" s="122">
        <f t="shared" si="0"/>
        <v>9</v>
      </c>
      <c r="E7" s="26">
        <f>INDEX(AM!$A$3:$Z$34,MATCH($E$1,AM!$A$3:$A$34,0),9)</f>
        <v>6</v>
      </c>
      <c r="F7" s="26">
        <f>INDEX(AM!$A$3:$Z$34,MATCH($F$1,AM!$A$3:$A$34,0),9)</f>
        <v>6</v>
      </c>
      <c r="G7" s="26">
        <f>INDEX(AM!$A$3:$Z$34,MATCH($G$1,AM!$A$3:$A$34,0),9)</f>
        <v>5</v>
      </c>
      <c r="H7" s="26">
        <f>INDEX(AM!$A$3:$Z$34,MATCH($H$1,AM!$A$3:$A$34,0),9)</f>
        <v>6</v>
      </c>
      <c r="I7" s="26">
        <f>INDEX(AM!$A$3:$Z$34,MATCH($I$1,AM!$A$3:$A$34,0),9)</f>
        <v>6</v>
      </c>
      <c r="J7" s="26">
        <f>INDEX(AM!$A$3:$Z$34,MATCH($J$1,AM!$A$3:$A$34,0),9)</f>
        <v>4</v>
      </c>
      <c r="K7" s="26">
        <f>INDEX(AM!$A$3:$Z$34,MATCH($K$1,AM!$A$3:$A$34,0),9)</f>
        <v>4</v>
      </c>
      <c r="L7" s="26">
        <f>INDEX(AM!$A$3:$Z$34,MATCH($L$1,AM!$A$3:$A$34,0),9)</f>
        <v>4</v>
      </c>
      <c r="M7" s="26">
        <f>INDEX(AM!$A$3:$Z$34,MATCH($M$1,AM!$A$3:$A$34,0),9)</f>
        <v>5</v>
      </c>
      <c r="N7" s="26">
        <f>INDEX(AM!$A$3:$Z$34,MATCH($N$1,AM!$A$3:$A$34,0),9)</f>
        <v>5</v>
      </c>
      <c r="O7" s="26">
        <f>INDEX(AM!$A$3:$Z$34,MATCH($O$1,AM!$A$3:$A$34,0),9)</f>
        <v>6</v>
      </c>
      <c r="P7" s="26">
        <f>INDEX(AM!$A$3:$Z$34,MATCH($P$1,AM!$A$3:$A$34,0),9)</f>
        <v>4</v>
      </c>
      <c r="Q7" s="26">
        <f>INDEX(AM!$A$3:$Z$34,MATCH($Q$1,AM!$A$3:$A$34,0),9)</f>
        <v>6</v>
      </c>
      <c r="R7" s="26">
        <f>INDEX(AM!$A$3:$Z$34,MATCH($R$1,AM!$A$3:$A$34,0),9)</f>
        <v>4</v>
      </c>
      <c r="S7" s="26">
        <f>INDEX(AM!$A$3:$Z$34,MATCH($S$1,AM!$A$3:$A$34,0),9)</f>
        <v>4</v>
      </c>
      <c r="T7" s="26">
        <f>INDEX(AM!$A$3:$Z$34,MATCH($T$1,AM!$A$3:$A$34,0),9)</f>
        <v>4</v>
      </c>
      <c r="U7" s="26">
        <f>INDEX(AM!$A$3:$Z$34,MATCH($U$1,AM!$A$3:$A$34,0),9)</f>
        <v>4</v>
      </c>
      <c r="V7" s="26">
        <f>INDEX(AM!$A$3:$Z$34,MATCH($V$1,AM!$A$3:$A$34,0),9)</f>
        <v>5</v>
      </c>
      <c r="W7" s="26">
        <f>INDEX(AM!$A$3:$Z$34,MATCH($W$1,AM!$A$3:$A$34,0),9)</f>
        <v>6</v>
      </c>
      <c r="X7" s="26">
        <f>INDEX(AM!$A$3:$Y$34,MATCH($W$1,AM!$A$3:$A$34,0),9)</f>
        <v>6</v>
      </c>
      <c r="Y7" s="26">
        <f>INDEX(AM!$A$3:$Z$34,MATCH($Y$1,AM!$A$3:$A$34,0),9)</f>
        <v>4</v>
      </c>
      <c r="AA7" s="20"/>
      <c r="AB7" s="20"/>
      <c r="AC7" s="277">
        <f t="shared" si="2"/>
        <v>4</v>
      </c>
    </row>
    <row r="8" spans="1:29" ht="15.75" customHeight="1">
      <c r="A8" s="21">
        <v>6</v>
      </c>
      <c r="B8" s="62">
        <v>4</v>
      </c>
      <c r="C8" s="25">
        <f t="shared" si="1"/>
        <v>3</v>
      </c>
      <c r="D8" s="122">
        <f t="shared" si="0"/>
        <v>1</v>
      </c>
      <c r="E8" s="26">
        <f>INDEX(AM!$A$3:$Z$34,MATCH($E$1,AM!$A$3:$A$34,0),10)</f>
        <v>4</v>
      </c>
      <c r="F8" s="26">
        <f>INDEX(AM!$A$3:$Z$34,MATCH($F$1,AM!$A$3:$A$34,0),10)</f>
        <v>4</v>
      </c>
      <c r="G8" s="26">
        <f>INDEX(AM!$A$3:$Z$34,MATCH($G$1,AM!$A$3:$A$34,0),10)</f>
        <v>3</v>
      </c>
      <c r="H8" s="26">
        <f>INDEX(AM!$A$3:$Z$34,MATCH($H$1,AM!$A$3:$A$34,0),10)</f>
        <v>5</v>
      </c>
      <c r="I8" s="26">
        <f>INDEX(AM!$A$3:$Z$34,MATCH($I$1,AM!$A$3:$A$34,0),10)</f>
        <v>4</v>
      </c>
      <c r="J8" s="26">
        <f>INDEX(AM!$A$3:$Z$34,MATCH($J$1,AM!$A$3:$A$34,0),10)</f>
        <v>5</v>
      </c>
      <c r="K8" s="26">
        <f>INDEX(AM!$A$3:$Z$34,MATCH($K$1,AM!$A$3:$A$34,0),10)</f>
        <v>4</v>
      </c>
      <c r="L8" s="26">
        <f>INDEX(AM!$A$3:$Z$34,MATCH($L$1,AM!$A$3:$A$34,0),10)</f>
        <v>5</v>
      </c>
      <c r="M8" s="26">
        <f>INDEX(AM!$A$3:$Z$34,MATCH($M$1,AM!$A$3:$A$34,0),10)</f>
        <v>4</v>
      </c>
      <c r="N8" s="26">
        <f>INDEX(AM!$A$3:$Z$34,MATCH($N$1,AM!$A$3:$A$34,0),10)</f>
        <v>5</v>
      </c>
      <c r="O8" s="26">
        <f>INDEX(AM!$A$3:$Z$34,MATCH($O$1,AM!$A$3:$A$34,0),10)</f>
        <v>5</v>
      </c>
      <c r="P8" s="26">
        <f>INDEX(AM!$A$3:$Z$34,MATCH($P$1,AM!$A$3:$A$34,0),10)</f>
        <v>6</v>
      </c>
      <c r="Q8" s="26">
        <f>INDEX(AM!$A$3:$Z$34,MATCH($Q$1,AM!$A$3:$A$34,0),10)</f>
        <v>4</v>
      </c>
      <c r="R8" s="26">
        <f>INDEX(AM!$A$3:$Z$34,MATCH($R$1,AM!$A$3:$A$34,0),10)</f>
        <v>6</v>
      </c>
      <c r="S8" s="26">
        <f>INDEX(AM!$A$3:$Z$34,MATCH($S$1,AM!$A$3:$A$34,0),10)</f>
        <v>4</v>
      </c>
      <c r="T8" s="26">
        <f>INDEX(AM!$A$3:$Z$34,MATCH($T$1,AM!$A$3:$A$34,0),10)</f>
        <v>5</v>
      </c>
      <c r="U8" s="26">
        <f>INDEX(AM!$A$3:$Z$34,MATCH($U$1,AM!$A$3:$A$34,0),10)</f>
        <v>4</v>
      </c>
      <c r="V8" s="26">
        <f>INDEX(AM!$A$3:$Z$34,MATCH($V$1,AM!$A$3:$A$34,0),10)</f>
        <v>6</v>
      </c>
      <c r="W8" s="26">
        <f>INDEX(AM!$A$3:$Z$34,MATCH($W$1,AM!$A$3:$A$34,0),10)</f>
        <v>4</v>
      </c>
      <c r="X8" s="26">
        <f>INDEX(AM!$A$3:$Y$34,MATCH($W$1,AM!$A$3:$A$34,0),10)</f>
        <v>4</v>
      </c>
      <c r="Y8" s="26">
        <f>INDEX(AM!$A$3:$Z$34,MATCH($Y$1,AM!$A$3:$A$34,0),10)</f>
        <v>5</v>
      </c>
      <c r="AA8" s="20"/>
      <c r="AB8" s="20"/>
      <c r="AC8" s="277">
        <f t="shared" si="2"/>
        <v>3</v>
      </c>
    </row>
    <row r="9" spans="1:29" ht="15.75" customHeight="1">
      <c r="A9" s="21">
        <v>7</v>
      </c>
      <c r="B9" s="62">
        <v>3</v>
      </c>
      <c r="C9" s="25">
        <f t="shared" si="1"/>
        <v>5</v>
      </c>
      <c r="D9" s="122">
        <f t="shared" si="0"/>
        <v>10</v>
      </c>
      <c r="E9" s="26">
        <f>INDEX(AM!$A$3:$Z$34,MATCH($E$1,AM!$A$3:$A$34,0),11)</f>
        <v>5</v>
      </c>
      <c r="F9" s="26">
        <f>INDEX(AM!$A$3:$Z$34,MATCH($F$1,AM!$A$3:$A$34,0),11)</f>
        <v>6</v>
      </c>
      <c r="G9" s="26">
        <f>INDEX(AM!$A$3:$Z$34,MATCH($G$1,AM!$A$3:$A$34,0),11)</f>
        <v>5</v>
      </c>
      <c r="H9" s="26">
        <f>INDEX(AM!$A$3:$Z$34,MATCH($H$1,AM!$A$3:$A$34,0),11)</f>
        <v>5</v>
      </c>
      <c r="I9" s="26">
        <f>INDEX(AM!$A$3:$Z$34,MATCH($I$1,AM!$A$3:$A$34,0),11)</f>
        <v>8</v>
      </c>
      <c r="J9" s="26">
        <f>INDEX(AM!$A$3:$Z$34,MATCH($J$1,AM!$A$3:$A$34,0),11)</f>
        <v>7</v>
      </c>
      <c r="K9" s="26">
        <f>INDEX(AM!$A$3:$Z$34,MATCH($K$1,AM!$A$3:$A$34,0),11)</f>
        <v>5</v>
      </c>
      <c r="L9" s="26">
        <f>INDEX(AM!$A$3:$Z$34,MATCH($L$1,AM!$A$3:$A$34,0),11)</f>
        <v>7</v>
      </c>
      <c r="M9" s="26">
        <f>INDEX(AM!$A$3:$Z$34,MATCH($M$1,AM!$A$3:$A$34,0),11)</f>
        <v>6</v>
      </c>
      <c r="N9" s="26">
        <f>INDEX(AM!$A$3:$Z$34,MATCH($N$1,AM!$A$3:$A$34,0),11)</f>
        <v>6</v>
      </c>
      <c r="O9" s="26">
        <f>INDEX(AM!$A$3:$Z$34,MATCH($O$1,AM!$A$3:$A$34,0),11)</f>
        <v>7</v>
      </c>
      <c r="P9" s="26">
        <f>INDEX(AM!$A$3:$Z$34,MATCH($P$1,AM!$A$3:$A$34,0),11)</f>
        <v>5</v>
      </c>
      <c r="Q9" s="26">
        <f>INDEX(AM!$A$3:$Z$34,MATCH($Q$1,AM!$A$3:$A$34,0),11)</f>
        <v>5</v>
      </c>
      <c r="R9" s="26">
        <f>INDEX(AM!$A$3:$Z$34,MATCH($R$1,AM!$A$3:$A$34,0),11)</f>
        <v>6</v>
      </c>
      <c r="S9" s="26">
        <f>INDEX(AM!$A$3:$Z$34,MATCH($S$1,AM!$A$3:$A$34,0),11)</f>
        <v>5</v>
      </c>
      <c r="T9" s="26">
        <f>INDEX(AM!$A$3:$Z$34,MATCH($T$1,AM!$A$3:$A$34,0),11)</f>
        <v>5</v>
      </c>
      <c r="U9" s="26">
        <f>INDEX(AM!$A$3:$Z$34,MATCH($U$1,AM!$A$3:$A$34,0),11)</f>
        <v>8</v>
      </c>
      <c r="V9" s="26">
        <f>INDEX(AM!$A$3:$Z$34,MATCH($V$1,AM!$A$3:$A$34,0),11)</f>
        <v>5</v>
      </c>
      <c r="W9" s="26">
        <f>INDEX(AM!$A$3:$Z$34,MATCH($W$1,AM!$A$3:$A$34,0),11)</f>
        <v>6</v>
      </c>
      <c r="X9" s="26">
        <f>INDEX(AM!$A$3:$Y$34,MATCH($W$1,AM!$A$3:$A$34,0),11)</f>
        <v>6</v>
      </c>
      <c r="Y9" s="26">
        <f>INDEX(AM!$A$3:$Z$34,MATCH($Y$1,AM!$A$3:$A$34,0),11)</f>
        <v>5</v>
      </c>
      <c r="AA9" s="20"/>
      <c r="AB9" s="20"/>
      <c r="AC9" s="277">
        <f t="shared" si="2"/>
        <v>5</v>
      </c>
    </row>
    <row r="10" spans="1:29" ht="15.75" customHeight="1">
      <c r="A10" s="21">
        <v>8</v>
      </c>
      <c r="B10" s="62">
        <v>4</v>
      </c>
      <c r="C10" s="25">
        <f t="shared" si="1"/>
        <v>2</v>
      </c>
      <c r="D10" s="122">
        <f t="shared" si="0"/>
        <v>1</v>
      </c>
      <c r="E10" s="26">
        <f>INDEX(AM!$A$3:$Z$34,MATCH($E$1,AM!$A$3:$A$34,0),12)</f>
        <v>3</v>
      </c>
      <c r="F10" s="26">
        <f>INDEX(AM!$A$3:$Z$34,MATCH($F$1,AM!$A$3:$A$34,0),12)</f>
        <v>4</v>
      </c>
      <c r="G10" s="26">
        <f>INDEX(AM!$A$3:$Z$34,MATCH($G$1,AM!$A$3:$A$34,0),12)</f>
        <v>4</v>
      </c>
      <c r="H10" s="26">
        <f>INDEX(AM!$A$3:$Z$34,MATCH($H$1,AM!$A$3:$A$34,0),12)</f>
        <v>5</v>
      </c>
      <c r="I10" s="26">
        <f>INDEX(AM!$A$3:$Z$34,MATCH($I$1,AM!$A$3:$A$34,0),12)</f>
        <v>3</v>
      </c>
      <c r="J10" s="26">
        <f>INDEX(AM!$A$3:$Z$34,MATCH($J$1,AM!$A$3:$A$34,0),12)</f>
        <v>5</v>
      </c>
      <c r="K10" s="26">
        <f>INDEX(AM!$A$3:$Z$34,MATCH($K$1,AM!$A$3:$A$34,0),12)</f>
        <v>3</v>
      </c>
      <c r="L10" s="26">
        <f>INDEX(AM!$A$3:$Z$34,MATCH($L$1,AM!$A$3:$A$34,0),12)</f>
        <v>4</v>
      </c>
      <c r="M10" s="26">
        <f>INDEX(AM!$A$3:$Z$34,MATCH($M$1,AM!$A$3:$A$34,0),12)</f>
        <v>5</v>
      </c>
      <c r="N10" s="26">
        <f>INDEX(AM!$A$3:$Z$34,MATCH($N$1,AM!$A$3:$A$34,0),12)</f>
        <v>3</v>
      </c>
      <c r="O10" s="26">
        <f>INDEX(AM!$A$3:$Z$34,MATCH($O$1,AM!$A$3:$A$34,0),12)</f>
        <v>5</v>
      </c>
      <c r="P10" s="26">
        <f>INDEX(AM!$A$3:$Z$34,MATCH($P$1,AM!$A$3:$A$34,0),12)</f>
        <v>2</v>
      </c>
      <c r="Q10" s="26">
        <f>INDEX(AM!$A$3:$Z$34,MATCH($Q$1,AM!$A$3:$A$34,0),12)</f>
        <v>5</v>
      </c>
      <c r="R10" s="26">
        <f>INDEX(AM!$A$3:$Z$34,MATCH($R$1,AM!$A$3:$A$34,0),12)</f>
        <v>3</v>
      </c>
      <c r="S10" s="26">
        <f>INDEX(AM!$A$3:$Z$34,MATCH($S$1,AM!$A$3:$A$34,0),12)</f>
        <v>4</v>
      </c>
      <c r="T10" s="26">
        <f>INDEX(AM!$A$3:$Z$34,MATCH($T$1,AM!$A$3:$A$34,0),12)</f>
        <v>4</v>
      </c>
      <c r="U10" s="26">
        <f>INDEX(AM!$A$3:$Z$34,MATCH($U$1,AM!$A$3:$A$34,0),12)</f>
        <v>3</v>
      </c>
      <c r="V10" s="26">
        <f>INDEX(AM!$A$3:$Z$34,MATCH($V$1,AM!$A$3:$A$34,0),12)</f>
        <v>4</v>
      </c>
      <c r="W10" s="26">
        <f>INDEX(AM!$A$3:$Z$34,MATCH($W$1,AM!$A$3:$A$34,0),12)</f>
        <v>4</v>
      </c>
      <c r="X10" s="26">
        <f>INDEX(AM!$A$3:$Y$34,MATCH($W$1,AM!$A$3:$A$34,0),12)</f>
        <v>4</v>
      </c>
      <c r="Y10" s="26">
        <f>INDEX(AM!$A$3:$Z$34,MATCH($Y$1,AM!$A$3:$A$34,0),12)</f>
        <v>4</v>
      </c>
      <c r="AA10" s="20"/>
      <c r="AB10" s="20"/>
      <c r="AC10" s="277">
        <f t="shared" si="2"/>
        <v>2</v>
      </c>
    </row>
    <row r="11" spans="1:29" ht="15.75" customHeight="1">
      <c r="A11" s="21">
        <v>9</v>
      </c>
      <c r="B11" s="62">
        <v>3</v>
      </c>
      <c r="C11" s="25">
        <f t="shared" si="1"/>
        <v>3</v>
      </c>
      <c r="D11" s="122">
        <f t="shared" si="0"/>
        <v>1</v>
      </c>
      <c r="E11" s="26">
        <f>INDEX(AM!$A$3:$Z$34,MATCH($E$1,AM!$A$3:$A$34,0),13)</f>
        <v>6</v>
      </c>
      <c r="F11" s="26">
        <f>INDEX(AM!$A$3:$Z$34,MATCH($F$1,AM!$A$3:$A$34,0),13)</f>
        <v>6</v>
      </c>
      <c r="G11" s="26">
        <f>INDEX(AM!$A$3:$Z$34,MATCH($G$1,AM!$A$3:$A$34,0),13)</f>
        <v>3</v>
      </c>
      <c r="H11" s="26">
        <f>INDEX(AM!$A$3:$Z$34,MATCH($H$1,AM!$A$3:$A$34,0),13)</f>
        <v>5</v>
      </c>
      <c r="I11" s="26">
        <f>INDEX(AM!$A$3:$Z$34,MATCH($I$1,AM!$A$3:$A$34,0),13)</f>
        <v>5</v>
      </c>
      <c r="J11" s="26">
        <f>INDEX(AM!$A$3:$Z$34,MATCH($J$1,AM!$A$3:$A$34,0),13)</f>
        <v>7</v>
      </c>
      <c r="K11" s="26">
        <f>INDEX(AM!$A$3:$Z$34,MATCH($K$1,AM!$A$3:$A$34,0),13)</f>
        <v>5</v>
      </c>
      <c r="L11" s="26">
        <f>INDEX(AM!$A$3:$Z$34,MATCH($L$1,AM!$A$3:$A$34,0),13)</f>
        <v>5</v>
      </c>
      <c r="M11" s="26">
        <f>INDEX(AM!$A$3:$Z$34,MATCH($M$1,AM!$A$3:$A$34,0),13)</f>
        <v>5</v>
      </c>
      <c r="N11" s="26">
        <f>INDEX(AM!$A$3:$Z$34,MATCH($N$1,AM!$A$3:$A$34,0),13)</f>
        <v>6</v>
      </c>
      <c r="O11" s="26">
        <f>INDEX(AM!$A$3:$Z$34,MATCH($O$1,AM!$A$3:$A$34,0),13)</f>
        <v>8</v>
      </c>
      <c r="P11" s="26">
        <f>INDEX(AM!$A$3:$Z$34,MATCH($P$1,AM!$A$3:$A$34,0),13)</f>
        <v>5</v>
      </c>
      <c r="Q11" s="26">
        <f>INDEX(AM!$A$3:$Z$34,MATCH($Q$1,AM!$A$3:$A$34,0),13)</f>
        <v>5</v>
      </c>
      <c r="R11" s="26">
        <f>INDEX(AM!$A$3:$Z$34,MATCH($R$1,AM!$A$3:$A$34,0),13)</f>
        <v>6</v>
      </c>
      <c r="S11" s="26">
        <f>INDEX(AM!$A$3:$Z$34,MATCH($S$1,AM!$A$3:$A$34,0),13)</f>
        <v>4</v>
      </c>
      <c r="T11" s="26">
        <f>INDEX(AM!$A$3:$Z$34,MATCH($T$1,AM!$A$3:$A$34,0),13)</f>
        <v>6</v>
      </c>
      <c r="U11" s="26">
        <f>INDEX(AM!$A$3:$Z$34,MATCH($U$1,AM!$A$3:$A$34,0),13)</f>
        <v>4</v>
      </c>
      <c r="V11" s="26">
        <f>INDEX(AM!$A$3:$Z$34,MATCH($V$1,AM!$A$3:$A$34,0),13)</f>
        <v>5</v>
      </c>
      <c r="W11" s="26">
        <f>INDEX(AM!$A$3:$Z$34,MATCH($W$1,AM!$A$3:$A$34,0),13)</f>
        <v>6</v>
      </c>
      <c r="X11" s="26">
        <f>INDEX(AM!$A$3:$Y$34,MATCH($W$1,AM!$A$3:$A$34,0),13)</f>
        <v>6</v>
      </c>
      <c r="Y11" s="26">
        <f>INDEX(AM!$A$3:$Z$34,MATCH($Y$1,AM!$A$3:$A$34,0),13)</f>
        <v>6</v>
      </c>
      <c r="AA11" s="20"/>
      <c r="AB11" s="20"/>
      <c r="AC11" s="277">
        <f t="shared" si="2"/>
        <v>3</v>
      </c>
    </row>
    <row r="12" spans="1:29" ht="15.75" customHeight="1">
      <c r="A12" s="21">
        <v>10</v>
      </c>
      <c r="B12" s="62">
        <v>4</v>
      </c>
      <c r="C12" s="25">
        <f t="shared" si="1"/>
        <v>3</v>
      </c>
      <c r="D12" s="122">
        <f t="shared" si="0"/>
        <v>1</v>
      </c>
      <c r="E12" s="26">
        <f>INDEX(AM!$A$3:$Z$34,MATCH($E$1,AM!$A$3:$A$34,0),15)</f>
        <v>5</v>
      </c>
      <c r="F12" s="26">
        <f>INDEX(AM!$A$3:$Z$34,MATCH($F$1,AM!$A$3:$A$34,0),15)</f>
        <v>4</v>
      </c>
      <c r="G12" s="26">
        <f>INDEX(AM!$A$3:$Z$34,MATCH($G$1,AM!$A$3:$A$34,0),15)</f>
        <v>4</v>
      </c>
      <c r="H12" s="26">
        <f>INDEX(AM!$A$3:$Z$34,MATCH($H$1,AM!$A$3:$A$34,0),15)</f>
        <v>4</v>
      </c>
      <c r="I12" s="26">
        <f>INDEX(AM!$A$3:$Z$34,MATCH($I$1,AM!$A$3:$A$34,0),15)</f>
        <v>4</v>
      </c>
      <c r="J12" s="26">
        <f>INDEX(AM!$A$3:$Z$34,MATCH($J$1,AM!$A$3:$A$34,0),15)</f>
        <v>5</v>
      </c>
      <c r="K12" s="26">
        <f>INDEX(AM!$A$3:$Z$34,MATCH($K$1,AM!$A$3:$A$34,0),15)</f>
        <v>5</v>
      </c>
      <c r="L12" s="26">
        <f>INDEX(AM!$A$3:$Z$34,MATCH($L$1,AM!$A$3:$A$34,0),15)</f>
        <v>5</v>
      </c>
      <c r="M12" s="26">
        <f>INDEX(AM!$A$3:$Z$34,MATCH($M$1,AM!$A$3:$A$34,0),15)</f>
        <v>4</v>
      </c>
      <c r="N12" s="26">
        <f>INDEX(AM!$A$3:$Z$34,MATCH($N$1,AM!$A$3:$A$34,0),15)</f>
        <v>4</v>
      </c>
      <c r="O12" s="26">
        <f>INDEX(AM!$A$3:$Z$34,MATCH($O$1,AM!$A$3:$A$34,0),15)</f>
        <v>4</v>
      </c>
      <c r="P12" s="26">
        <f>INDEX(AM!$A$3:$Z$34,MATCH($P$1,AM!$A$3:$A$34,0),15)</f>
        <v>4</v>
      </c>
      <c r="Q12" s="26">
        <f>INDEX(AM!$A$3:$Z$34,MATCH($Q$1,AM!$A$3:$A$34,0),15)</f>
        <v>4</v>
      </c>
      <c r="R12" s="26">
        <f>INDEX(AM!$A$3:$Z$34,MATCH($R$1,AM!$A$3:$A$34,0),15)</f>
        <v>4</v>
      </c>
      <c r="S12" s="26">
        <f>INDEX(AM!$A$3:$Z$34,MATCH($S$1,AM!$A$3:$A$34,0),15)</f>
        <v>3</v>
      </c>
      <c r="T12" s="26">
        <f>INDEX(AM!$A$3:$Z$34,MATCH($T$1,AM!$A$3:$A$34,0),15)</f>
        <v>4</v>
      </c>
      <c r="U12" s="26">
        <f>INDEX(AM!$A$3:$Z$34,MATCH($U$1,AM!$A$3:$A$34,0),15)</f>
        <v>5</v>
      </c>
      <c r="V12" s="26">
        <f>INDEX(AM!$A$3:$Z$34,MATCH($V$1,AM!$A$3:$A$34,0),15)</f>
        <v>5</v>
      </c>
      <c r="W12" s="26">
        <f>INDEX(AM!$A$3:$Z$34,MATCH($W$1,AM!$A$3:$A$34,0),15)</f>
        <v>5</v>
      </c>
      <c r="X12" s="26">
        <f>INDEX(AM!$A$3:$Y$34,MATCH($W$1,AM!$A$3:$A$34,0),15)</f>
        <v>5</v>
      </c>
      <c r="Y12" s="26">
        <f>INDEX(AM!$A$3:$Z$34,MATCH($Y$1,AM!$A$3:$A$34,0),15)</f>
        <v>6</v>
      </c>
      <c r="AA12" s="20"/>
      <c r="AB12" s="20"/>
      <c r="AC12" s="277">
        <f t="shared" si="2"/>
        <v>3</v>
      </c>
    </row>
    <row r="13" spans="1:29" ht="15.75" customHeight="1">
      <c r="A13" s="21">
        <v>11</v>
      </c>
      <c r="B13" s="62">
        <v>4</v>
      </c>
      <c r="C13" s="25">
        <f t="shared" si="1"/>
        <v>4</v>
      </c>
      <c r="D13" s="122">
        <f t="shared" si="0"/>
        <v>8</v>
      </c>
      <c r="E13" s="26">
        <f>INDEX(AM!$A$3:$Z$34,MATCH($E$1,AM!$A$3:$A$34,0),16)</f>
        <v>7</v>
      </c>
      <c r="F13" s="26">
        <f>INDEX(AM!$A$3:$Z$34,MATCH($F$1,AM!$A$3:$A$34,0),16)</f>
        <v>10</v>
      </c>
      <c r="G13" s="26">
        <f>INDEX(AM!$A$3:$Z$34,MATCH($G$1,AM!$A$3:$A$34,0),16)</f>
        <v>4</v>
      </c>
      <c r="H13" s="26">
        <f>INDEX(AM!$A$3:$Z$34,MATCH($H$1,AM!$A$3:$A$34,0),16)</f>
        <v>7</v>
      </c>
      <c r="I13" s="26">
        <f>INDEX(AM!$A$3:$Z$34,MATCH($I$1,AM!$A$3:$A$34,0),16)</f>
        <v>4</v>
      </c>
      <c r="J13" s="26">
        <f>INDEX(AM!$A$3:$Z$34,MATCH($J$1,AM!$A$3:$A$34,0),16)</f>
        <v>7</v>
      </c>
      <c r="K13" s="26">
        <f>INDEX(AM!$A$3:$Z$34,MATCH($K$1,AM!$A$3:$A$34,0),16)</f>
        <v>4</v>
      </c>
      <c r="L13" s="26">
        <f>INDEX(AM!$A$3:$Z$34,MATCH($L$1,AM!$A$3:$A$34,0),16)</f>
        <v>6</v>
      </c>
      <c r="M13" s="26">
        <f>INDEX(AM!$A$3:$Z$34,MATCH($M$1,AM!$A$3:$A$34,0),16)</f>
        <v>6</v>
      </c>
      <c r="N13" s="26">
        <f>INDEX(AM!$A$3:$Z$34,MATCH($N$1,AM!$A$3:$A$34,0),16)</f>
        <v>6</v>
      </c>
      <c r="O13" s="26">
        <f>INDEX(AM!$A$3:$Z$34,MATCH($O$1,AM!$A$3:$A$34,0),16)</f>
        <v>4</v>
      </c>
      <c r="P13" s="26">
        <f>INDEX(AM!$A$3:$Z$34,MATCH($P$1,AM!$A$3:$A$34,0),16)</f>
        <v>4</v>
      </c>
      <c r="Q13" s="26">
        <f>INDEX(AM!$A$3:$Z$34,MATCH($Q$1,AM!$A$3:$A$34,0),16)</f>
        <v>6</v>
      </c>
      <c r="R13" s="26">
        <f>INDEX(AM!$A$3:$Z$34,MATCH($R$1,AM!$A$3:$A$34,0),16)</f>
        <v>4</v>
      </c>
      <c r="S13" s="26">
        <f>INDEX(AM!$A$3:$Z$34,MATCH($S$1,AM!$A$3:$A$34,0),16)</f>
        <v>4</v>
      </c>
      <c r="T13" s="26">
        <f>INDEX(AM!$A$3:$Z$34,MATCH($T$1,AM!$A$3:$A$34,0),16)</f>
        <v>6</v>
      </c>
      <c r="U13" s="26">
        <f>INDEX(AM!$A$3:$Z$34,MATCH($U$1,AM!$A$3:$A$34,0),16)</f>
        <v>6</v>
      </c>
      <c r="V13" s="26">
        <f>INDEX(AM!$A$3:$Z$34,MATCH($V$1,AM!$A$3:$A$34,0),16)</f>
        <v>6</v>
      </c>
      <c r="W13" s="26">
        <f>INDEX(AM!$A$3:$Z$34,MATCH($W$1,AM!$A$3:$A$34,0),16)</f>
        <v>6</v>
      </c>
      <c r="X13" s="26">
        <f>INDEX(AM!$A$3:$Y$34,MATCH($W$1,AM!$A$3:$A$34,0),16)</f>
        <v>6</v>
      </c>
      <c r="Y13" s="26">
        <f>INDEX(AM!$A$3:$Z$34,MATCH($Y$1,AM!$A$3:$A$34,0),16)</f>
        <v>4</v>
      </c>
      <c r="AA13" s="20"/>
      <c r="AB13" s="20"/>
      <c r="AC13" s="277">
        <f t="shared" si="2"/>
        <v>4</v>
      </c>
    </row>
    <row r="14" spans="1:29" ht="15.75" customHeight="1">
      <c r="A14" s="21">
        <v>12</v>
      </c>
      <c r="B14" s="62">
        <v>4</v>
      </c>
      <c r="C14" s="25">
        <f t="shared" si="1"/>
        <v>4</v>
      </c>
      <c r="D14" s="122">
        <f t="shared" si="0"/>
        <v>4</v>
      </c>
      <c r="E14" s="26">
        <f>INDEX(AM!$A$3:$Z$34,MATCH($E$1,AM!$A$3:$A$34,0),17)</f>
        <v>6</v>
      </c>
      <c r="F14" s="26">
        <f>INDEX(AM!$A$3:$Z$34,MATCH($F$1,AM!$A$3:$A$34,0),17)</f>
        <v>5</v>
      </c>
      <c r="G14" s="26">
        <f>INDEX(AM!$A$3:$Z$34,MATCH($G$1,AM!$A$3:$A$34,0),17)</f>
        <v>6</v>
      </c>
      <c r="H14" s="26">
        <f>INDEX(AM!$A$3:$Z$34,MATCH($H$1,AM!$A$3:$A$34,0),17)</f>
        <v>5</v>
      </c>
      <c r="I14" s="26">
        <f>INDEX(AM!$A$3:$Z$34,MATCH($I$1,AM!$A$3:$A$34,0),17)</f>
        <v>5</v>
      </c>
      <c r="J14" s="26">
        <f>INDEX(AM!$A$3:$Z$34,MATCH($J$1,AM!$A$3:$A$34,0),17)</f>
        <v>4</v>
      </c>
      <c r="K14" s="26">
        <f>INDEX(AM!$A$3:$Z$34,MATCH($K$1,AM!$A$3:$A$34,0),17)</f>
        <v>5</v>
      </c>
      <c r="L14" s="26">
        <f>INDEX(AM!$A$3:$Z$34,MATCH($L$1,AM!$A$3:$A$34,0),17)</f>
        <v>4</v>
      </c>
      <c r="M14" s="26">
        <f>INDEX(AM!$A$3:$Z$34,MATCH($M$1,AM!$A$3:$A$34,0),17)</f>
        <v>4</v>
      </c>
      <c r="N14" s="26">
        <f>INDEX(AM!$A$3:$Z$34,MATCH($N$1,AM!$A$3:$A$34,0),17)</f>
        <v>8</v>
      </c>
      <c r="O14" s="26">
        <f>INDEX(AM!$A$3:$Z$34,MATCH($O$1,AM!$A$3:$A$34,0),17)</f>
        <v>5</v>
      </c>
      <c r="P14" s="26">
        <f>INDEX(AM!$A$3:$Z$34,MATCH($P$1,AM!$A$3:$A$34,0),17)</f>
        <v>6</v>
      </c>
      <c r="Q14" s="26">
        <f>INDEX(AM!$A$3:$Z$34,MATCH($Q$1,AM!$A$3:$A$34,0),17)</f>
        <v>5</v>
      </c>
      <c r="R14" s="26">
        <f>INDEX(AM!$A$3:$Z$34,MATCH($R$1,AM!$A$3:$A$34,0),17)</f>
        <v>5</v>
      </c>
      <c r="S14" s="26">
        <f>INDEX(AM!$A$3:$Z$34,MATCH($S$1,AM!$A$3:$A$34,0),17)</f>
        <v>4</v>
      </c>
      <c r="T14" s="26">
        <f>INDEX(AM!$A$3:$Z$34,MATCH($T$1,AM!$A$3:$A$34,0),17)</f>
        <v>5</v>
      </c>
      <c r="U14" s="26">
        <f>INDEX(AM!$A$3:$Z$34,MATCH($U$1,AM!$A$3:$A$34,0),17)</f>
        <v>6</v>
      </c>
      <c r="V14" s="26">
        <f>INDEX(AM!$A$3:$Z$34,MATCH($V$1,AM!$A$3:$A$34,0),17)</f>
        <v>5</v>
      </c>
      <c r="W14" s="26">
        <f>INDEX(AM!$A$3:$Z$34,MATCH($W$1,AM!$A$3:$A$34,0),17)</f>
        <v>5</v>
      </c>
      <c r="X14" s="26">
        <f>INDEX(AM!$A$3:$Y$34,MATCH($W$1,AM!$A$3:$A$34,0),17)</f>
        <v>5</v>
      </c>
      <c r="Y14" s="26">
        <f>INDEX(AM!$A$3:$Z$34,MATCH($Y$1,AM!$A$3:$A$34,0),17)</f>
        <v>5</v>
      </c>
      <c r="AA14" s="20"/>
      <c r="AB14" s="20"/>
      <c r="AC14" s="277">
        <f t="shared" si="2"/>
        <v>4</v>
      </c>
    </row>
    <row r="15" spans="1:29" ht="15.75" customHeight="1">
      <c r="A15" s="21">
        <v>13</v>
      </c>
      <c r="B15" s="62">
        <v>4</v>
      </c>
      <c r="C15" s="25">
        <f t="shared" si="1"/>
        <v>4</v>
      </c>
      <c r="D15" s="122">
        <f t="shared" si="0"/>
        <v>2</v>
      </c>
      <c r="E15" s="26">
        <f>INDEX(AM!$A$3:$Z$34,MATCH($E$1,AM!$A$3:$A$34,0),18)</f>
        <v>5</v>
      </c>
      <c r="F15" s="26">
        <f>INDEX(AM!$A$3:$Z$34,MATCH($F$1,AM!$A$3:$A$34,0),18)</f>
        <v>6</v>
      </c>
      <c r="G15" s="26">
        <f>INDEX(AM!$A$3:$Z$34,MATCH($G$1,AM!$A$3:$A$34,0),18)</f>
        <v>4</v>
      </c>
      <c r="H15" s="26">
        <f>INDEX(AM!$A$3:$Z$34,MATCH($H$1,AM!$A$3:$A$34,0),18)</f>
        <v>7</v>
      </c>
      <c r="I15" s="26">
        <f>INDEX(AM!$A$3:$Z$34,MATCH($I$1,AM!$A$3:$A$34,0),18)</f>
        <v>5</v>
      </c>
      <c r="J15" s="26">
        <f>INDEX(AM!$A$3:$Z$34,MATCH($J$1,AM!$A$3:$A$34,0),18)</f>
        <v>5</v>
      </c>
      <c r="K15" s="26">
        <f>INDEX(AM!$A$3:$Z$34,MATCH($K$1,AM!$A$3:$A$34,0),18)</f>
        <v>5</v>
      </c>
      <c r="L15" s="26">
        <f>INDEX(AM!$A$3:$Z$34,MATCH($L$1,AM!$A$3:$A$34,0),18)</f>
        <v>7</v>
      </c>
      <c r="M15" s="26">
        <f>INDEX(AM!$A$3:$Z$34,MATCH($M$1,AM!$A$3:$A$34,0),18)</f>
        <v>5</v>
      </c>
      <c r="N15" s="26">
        <f>INDEX(AM!$A$3:$Z$34,MATCH($N$1,AM!$A$3:$A$34,0),18)</f>
        <v>5</v>
      </c>
      <c r="O15" s="26">
        <f>INDEX(AM!$A$3:$Z$34,MATCH($O$1,AM!$A$3:$A$34,0),18)</f>
        <v>6</v>
      </c>
      <c r="P15" s="26">
        <f>INDEX(AM!$A$3:$Z$34,MATCH($P$1,AM!$A$3:$A$34,0),18)</f>
        <v>5</v>
      </c>
      <c r="Q15" s="26">
        <f>INDEX(AM!$A$3:$Z$34,MATCH($Q$1,AM!$A$3:$A$34,0),18)</f>
        <v>4</v>
      </c>
      <c r="R15" s="26">
        <f>INDEX(AM!$A$3:$Z$34,MATCH($R$1,AM!$A$3:$A$34,0),18)</f>
        <v>5</v>
      </c>
      <c r="S15" s="26">
        <f>INDEX(AM!$A$3:$Z$34,MATCH($S$1,AM!$A$3:$A$34,0),18)</f>
        <v>6</v>
      </c>
      <c r="T15" s="26">
        <f>INDEX(AM!$A$3:$Z$34,MATCH($T$1,AM!$A$3:$A$34,0),18)</f>
        <v>5</v>
      </c>
      <c r="U15" s="26">
        <f>INDEX(AM!$A$3:$Z$34,MATCH($U$1,AM!$A$3:$A$34,0),18)</f>
        <v>5</v>
      </c>
      <c r="V15" s="26">
        <f>INDEX(AM!$A$3:$Z$34,MATCH($V$1,AM!$A$3:$A$34,0),18)</f>
        <v>5</v>
      </c>
      <c r="W15" s="26">
        <f>INDEX(AM!$A$3:$Z$34,MATCH($W$1,AM!$A$3:$A$34,0),18)</f>
        <v>6</v>
      </c>
      <c r="X15" s="26">
        <f>INDEX(AM!$A$3:$Y$34,MATCH($W$1,AM!$A$3:$A$34,0),18)</f>
        <v>6</v>
      </c>
      <c r="Y15" s="26">
        <f>INDEX(AM!$A$3:$Z$34,MATCH($Y$1,AM!$A$3:$A$34,0),18)</f>
        <v>6</v>
      </c>
      <c r="AA15" s="1"/>
      <c r="AB15" s="1"/>
      <c r="AC15" s="277">
        <f t="shared" si="2"/>
        <v>4</v>
      </c>
    </row>
    <row r="16" spans="1:29" ht="15.75" customHeight="1">
      <c r="A16" s="21">
        <v>14</v>
      </c>
      <c r="B16" s="62">
        <v>3</v>
      </c>
      <c r="C16" s="25">
        <f t="shared" si="1"/>
        <v>4</v>
      </c>
      <c r="D16" s="122">
        <f t="shared" si="0"/>
        <v>1</v>
      </c>
      <c r="E16" s="26">
        <f>INDEX(AM!$A$3:$Z$34,MATCH($E$1,AM!$A$3:$A$34,0),19)</f>
        <v>7</v>
      </c>
      <c r="F16" s="26">
        <f>INDEX(AM!$A$3:$Z$34,MATCH($F$1,AM!$A$3:$A$34,0),19)</f>
        <v>5</v>
      </c>
      <c r="G16" s="26">
        <f>INDEX(AM!$A$3:$Z$34,MATCH($G$1,AM!$A$3:$A$34,0),19)</f>
        <v>5</v>
      </c>
      <c r="H16" s="26">
        <f>INDEX(AM!$A$3:$Z$34,MATCH($H$1,AM!$A$3:$A$34,0),19)</f>
        <v>5</v>
      </c>
      <c r="I16" s="26">
        <f>INDEX(AM!$A$3:$Z$34,MATCH($I$1,AM!$A$3:$A$34,0),19)</f>
        <v>9</v>
      </c>
      <c r="J16" s="26">
        <f>INDEX(AM!$A$3:$Z$34,MATCH($J$1,AM!$A$3:$A$34,0),19)</f>
        <v>10</v>
      </c>
      <c r="K16" s="26">
        <f>INDEX(AM!$A$3:$Z$34,MATCH($K$1,AM!$A$3:$A$34,0),19)</f>
        <v>5</v>
      </c>
      <c r="L16" s="26">
        <f>INDEX(AM!$A$3:$Z$34,MATCH($L$1,AM!$A$3:$A$34,0),19)</f>
        <v>5</v>
      </c>
      <c r="M16" s="26">
        <f>INDEX(AM!$A$3:$Z$34,MATCH($M$1,AM!$A$3:$A$34,0),19)</f>
        <v>6</v>
      </c>
      <c r="N16" s="26">
        <f>INDEX(AM!$A$3:$Z$34,MATCH($N$1,AM!$A$3:$A$34,0),19)</f>
        <v>5</v>
      </c>
      <c r="O16" s="26">
        <f>INDEX(AM!$A$3:$Z$34,MATCH($O$1,AM!$A$3:$A$34,0),19)</f>
        <v>5</v>
      </c>
      <c r="P16" s="26">
        <f>INDEX(AM!$A$3:$Z$34,MATCH($P$1,AM!$A$3:$A$34,0),19)</f>
        <v>5</v>
      </c>
      <c r="Q16" s="26">
        <f>INDEX(AM!$A$3:$Z$34,MATCH($Q$1,AM!$A$3:$A$34,0),19)</f>
        <v>7</v>
      </c>
      <c r="R16" s="26">
        <f>INDEX(AM!$A$3:$Z$34,MATCH($R$1,AM!$A$3:$A$34,0),19)</f>
        <v>5</v>
      </c>
      <c r="S16" s="26">
        <f>INDEX(AM!$A$3:$Z$34,MATCH($S$1,AM!$A$3:$A$34,0),19)</f>
        <v>4</v>
      </c>
      <c r="T16" s="26">
        <f>INDEX(AM!$A$3:$Z$34,MATCH($T$1,AM!$A$3:$A$34,0),19)</f>
        <v>6</v>
      </c>
      <c r="U16" s="26">
        <f>INDEX(AM!$A$3:$Z$34,MATCH($U$1,AM!$A$3:$A$34,0),19)</f>
        <v>7</v>
      </c>
      <c r="V16" s="26">
        <f>INDEX(AM!$A$3:$Z$34,MATCH($V$1,AM!$A$3:$A$34,0),19)</f>
        <v>5</v>
      </c>
      <c r="W16" s="26">
        <f>INDEX(AM!$A$3:$Z$34,MATCH($W$1,AM!$A$3:$A$34,0),19)</f>
        <v>7</v>
      </c>
      <c r="X16" s="26">
        <f>INDEX(AM!$A$3:$Y$34,MATCH($W$1,AM!$A$3:$A$34,0),19)</f>
        <v>7</v>
      </c>
      <c r="Y16" s="26">
        <f>INDEX(AM!$A$3:$Z$34,MATCH($Y$1,AM!$A$3:$A$34,0),19)</f>
        <v>8</v>
      </c>
      <c r="AA16" s="1"/>
      <c r="AB16" s="1"/>
      <c r="AC16" s="277">
        <f t="shared" si="2"/>
        <v>4</v>
      </c>
    </row>
    <row r="17" spans="1:29" ht="15.75" customHeight="1">
      <c r="A17" s="21">
        <v>15</v>
      </c>
      <c r="B17" s="62">
        <v>5</v>
      </c>
      <c r="C17" s="25">
        <f t="shared" si="1"/>
        <v>2</v>
      </c>
      <c r="D17" s="122">
        <f t="shared" si="0"/>
        <v>1</v>
      </c>
      <c r="E17" s="26">
        <f>INDEX(AM!$A$3:$Z$34,MATCH($E$1,AM!$A$3:$A$34,0),20)</f>
        <v>4</v>
      </c>
      <c r="F17" s="26">
        <f>INDEX(AM!$A$3:$Z$34,MATCH($F$1,AM!$A$3:$A$34,0),20)</f>
        <v>3</v>
      </c>
      <c r="G17" s="26">
        <f>INDEX(AM!$A$3:$Z$34,MATCH($G$1,AM!$A$3:$A$34,0),20)</f>
        <v>3</v>
      </c>
      <c r="H17" s="26">
        <f>INDEX(AM!$A$3:$Z$34,MATCH($H$1,AM!$A$3:$A$34,0),20)</f>
        <v>4</v>
      </c>
      <c r="I17" s="26">
        <f>INDEX(AM!$A$3:$Z$34,MATCH($I$1,AM!$A$3:$A$34,0),20)</f>
        <v>4</v>
      </c>
      <c r="J17" s="26">
        <f>INDEX(AM!$A$3:$Z$34,MATCH($J$1,AM!$A$3:$A$34,0),20)</f>
        <v>5</v>
      </c>
      <c r="K17" s="26">
        <f>INDEX(AM!$A$3:$Z$34,MATCH($K$1,AM!$A$3:$A$34,0),20)</f>
        <v>5</v>
      </c>
      <c r="L17" s="26">
        <f>INDEX(AM!$A$3:$Z$34,MATCH($L$1,AM!$A$3:$A$34,0),20)</f>
        <v>4</v>
      </c>
      <c r="M17" s="26">
        <f>INDEX(AM!$A$3:$Z$34,MATCH($M$1,AM!$A$3:$A$34,0),20)</f>
        <v>5</v>
      </c>
      <c r="N17" s="26">
        <f>INDEX(AM!$A$3:$Z$34,MATCH($N$1,AM!$A$3:$A$34,0),20)</f>
        <v>3</v>
      </c>
      <c r="O17" s="26">
        <f>INDEX(AM!$A$3:$Z$34,MATCH($O$1,AM!$A$3:$A$34,0),20)</f>
        <v>4</v>
      </c>
      <c r="P17" s="26">
        <f>INDEX(AM!$A$3:$Z$34,MATCH($P$1,AM!$A$3:$A$34,0),20)</f>
        <v>2</v>
      </c>
      <c r="Q17" s="26">
        <f>INDEX(AM!$A$3:$Z$34,MATCH($Q$1,AM!$A$3:$A$34,0),20)</f>
        <v>4</v>
      </c>
      <c r="R17" s="26">
        <f>INDEX(AM!$A$3:$Z$34,MATCH($R$1,AM!$A$3:$A$34,0),20)</f>
        <v>3</v>
      </c>
      <c r="S17" s="26">
        <f>INDEX(AM!$A$3:$Z$34,MATCH($S$1,AM!$A$3:$A$34,0),20)</f>
        <v>4</v>
      </c>
      <c r="T17" s="26">
        <f>INDEX(AM!$A$3:$Z$34,MATCH($T$1,AM!$A$3:$A$34,0),20)</f>
        <v>4</v>
      </c>
      <c r="U17" s="26">
        <f>INDEX(AM!$A$3:$Z$34,MATCH($U$1,AM!$A$3:$A$34,0),20)</f>
        <v>5</v>
      </c>
      <c r="V17" s="26">
        <f>INDEX(AM!$A$3:$Z$34,MATCH($V$1,AM!$A$3:$A$34,0),20)</f>
        <v>5</v>
      </c>
      <c r="W17" s="26">
        <f>INDEX(AM!$A$3:$Z$34,MATCH($W$1,AM!$A$3:$A$34,0),20)</f>
        <v>4</v>
      </c>
      <c r="X17" s="26">
        <f>INDEX(AM!$A$3:$Y$34,MATCH($W$1,AM!$A$3:$A$34,0),20)</f>
        <v>4</v>
      </c>
      <c r="Y17" s="26">
        <f>INDEX(AM!$A$3:$Z$34,MATCH($Y$1,AM!$A$3:$A$34,0),20)</f>
        <v>4</v>
      </c>
      <c r="AA17" s="1"/>
      <c r="AB17" s="1"/>
      <c r="AC17" s="277">
        <f t="shared" si="2"/>
        <v>2</v>
      </c>
    </row>
    <row r="18" spans="1:29" ht="15.75" customHeight="1">
      <c r="A18" s="21">
        <v>16</v>
      </c>
      <c r="B18" s="62">
        <v>4</v>
      </c>
      <c r="C18" s="25">
        <f t="shared" si="1"/>
        <v>3</v>
      </c>
      <c r="D18" s="122">
        <f t="shared" si="0"/>
        <v>2</v>
      </c>
      <c r="E18" s="26">
        <f>INDEX(AM!$A$3:$Z$34,MATCH($E$1,AM!$A$3:$A$34,0),21)</f>
        <v>5</v>
      </c>
      <c r="F18" s="26">
        <f>INDEX(AM!$A$3:$Z$34,MATCH($F$1,AM!$A$3:$A$34,0),21)</f>
        <v>5</v>
      </c>
      <c r="G18" s="26">
        <f>INDEX(AM!$A$3:$Z$34,MATCH($G$1,AM!$A$3:$A$34,0),21)</f>
        <v>4</v>
      </c>
      <c r="H18" s="26">
        <f>INDEX(AM!$A$3:$Z$34,MATCH($H$1,AM!$A$3:$A$34,0),21)</f>
        <v>4</v>
      </c>
      <c r="I18" s="26">
        <f>INDEX(AM!$A$3:$Z$34,MATCH($I$1,AM!$A$3:$A$34,0),21)</f>
        <v>4</v>
      </c>
      <c r="J18" s="26">
        <f>INDEX(AM!$A$3:$Z$34,MATCH($J$1,AM!$A$3:$A$34,0),21)</f>
        <v>3</v>
      </c>
      <c r="K18" s="26">
        <f>INDEX(AM!$A$3:$Z$34,MATCH($K$1,AM!$A$3:$A$34,0),21)</f>
        <v>6</v>
      </c>
      <c r="L18" s="26">
        <f>INDEX(AM!$A$3:$Z$34,MATCH($L$1,AM!$A$3:$A$34,0),21)</f>
        <v>5</v>
      </c>
      <c r="M18" s="26">
        <f>INDEX(AM!$A$3:$Z$34,MATCH($M$1,AM!$A$3:$A$34,0),21)</f>
        <v>4</v>
      </c>
      <c r="N18" s="26">
        <f>INDEX(AM!$A$3:$Z$34,MATCH($N$1,AM!$A$3:$A$34,0),21)</f>
        <v>4</v>
      </c>
      <c r="O18" s="26">
        <f>INDEX(AM!$A$3:$Z$34,MATCH($O$1,AM!$A$3:$A$34,0),21)</f>
        <v>4</v>
      </c>
      <c r="P18" s="26">
        <f>INDEX(AM!$A$3:$Z$34,MATCH($P$1,AM!$A$3:$A$34,0),21)</f>
        <v>5</v>
      </c>
      <c r="Q18" s="26">
        <f>INDEX(AM!$A$3:$Z$34,MATCH($Q$1,AM!$A$3:$A$34,0),21)</f>
        <v>4</v>
      </c>
      <c r="R18" s="26">
        <f>INDEX(AM!$A$3:$Z$34,MATCH($R$1,AM!$A$3:$A$34,0),21)</f>
        <v>4</v>
      </c>
      <c r="S18" s="26">
        <f>INDEX(AM!$A$3:$Z$34,MATCH($S$1,AM!$A$3:$A$34,0),21)</f>
        <v>4</v>
      </c>
      <c r="T18" s="26">
        <f>INDEX(AM!$A$3:$Z$34,MATCH($T$1,AM!$A$3:$A$34,0),21)</f>
        <v>5</v>
      </c>
      <c r="U18" s="26">
        <f>INDEX(AM!$A$3:$Z$34,MATCH($U$1,AM!$A$3:$A$34,0),21)</f>
        <v>4</v>
      </c>
      <c r="V18" s="26">
        <f>INDEX(AM!$A$3:$Z$34,MATCH($V$1,AM!$A$3:$A$34,0),21)</f>
        <v>3</v>
      </c>
      <c r="W18" s="26">
        <f>INDEX(AM!$A$3:$Z$34,MATCH($W$1,AM!$A$3:$A$34,0),21)</f>
        <v>4</v>
      </c>
      <c r="X18" s="26">
        <f>INDEX(AM!$A$3:$Y$34,MATCH($W$1,AM!$A$3:$A$34,0),21)</f>
        <v>4</v>
      </c>
      <c r="Y18" s="26">
        <f>INDEX(AM!$A$3:$Z$34,MATCH($Y$1,AM!$A$3:$A$34,0),21)</f>
        <v>4</v>
      </c>
      <c r="AA18" s="1"/>
      <c r="AB18" s="1"/>
      <c r="AC18" s="277">
        <f t="shared" si="2"/>
        <v>3</v>
      </c>
    </row>
    <row r="19" spans="1:29" ht="15.75" customHeight="1">
      <c r="A19" s="21">
        <v>17</v>
      </c>
      <c r="B19" s="62">
        <v>4</v>
      </c>
      <c r="C19" s="25">
        <f t="shared" si="1"/>
        <v>3</v>
      </c>
      <c r="D19" s="122">
        <f t="shared" si="0"/>
        <v>1</v>
      </c>
      <c r="E19" s="26">
        <f>INDEX(AM!$A$3:$Z$34,MATCH($E$1,AM!$A$3:$A$34,0),22)</f>
        <v>4</v>
      </c>
      <c r="F19" s="26">
        <f>INDEX(AM!$A$3:$Z$34,MATCH($F$1,AM!$A$3:$A$34,0),22)</f>
        <v>5</v>
      </c>
      <c r="G19" s="26">
        <f>INDEX(AM!$A$3:$Z$34,MATCH($G$1,AM!$A$3:$A$34,0),22)</f>
        <v>5</v>
      </c>
      <c r="H19" s="26">
        <f>INDEX(AM!$A$3:$Z$34,MATCH($H$1,AM!$A$3:$A$34,0),22)</f>
        <v>4</v>
      </c>
      <c r="I19" s="26">
        <f>INDEX(AM!$A$3:$Z$34,MATCH($I$1,AM!$A$3:$A$34,0),22)</f>
        <v>5</v>
      </c>
      <c r="J19" s="26">
        <f>INDEX(AM!$A$3:$Z$34,MATCH($J$1,AM!$A$3:$A$34,0),22)</f>
        <v>5</v>
      </c>
      <c r="K19" s="26">
        <f>INDEX(AM!$A$3:$Z$34,MATCH($K$1,AM!$A$3:$A$34,0),22)</f>
        <v>6</v>
      </c>
      <c r="L19" s="26">
        <f>INDEX(AM!$A$3:$Z$34,MATCH($L$1,AM!$A$3:$A$34,0),22)</f>
        <v>6</v>
      </c>
      <c r="M19" s="26">
        <f>INDEX(AM!$A$3:$Z$34,MATCH($M$1,AM!$A$3:$A$34,0),22)</f>
        <v>4</v>
      </c>
      <c r="N19" s="26">
        <f>INDEX(AM!$A$3:$Z$34,MATCH($N$1,AM!$A$3:$A$34,0),22)</f>
        <v>4</v>
      </c>
      <c r="O19" s="26">
        <f>INDEX(AM!$A$3:$Z$34,MATCH($O$1,AM!$A$3:$A$34,0),22)</f>
        <v>3</v>
      </c>
      <c r="P19" s="26">
        <f>INDEX(AM!$A$3:$Z$34,MATCH($P$1,AM!$A$3:$A$34,0),22)</f>
        <v>6</v>
      </c>
      <c r="Q19" s="26">
        <f>INDEX(AM!$A$3:$Z$34,MATCH($Q$1,AM!$A$3:$A$34,0),22)</f>
        <v>5</v>
      </c>
      <c r="R19" s="26">
        <f>INDEX(AM!$A$3:$Z$34,MATCH($R$1,AM!$A$3:$A$34,0),22)</f>
        <v>4</v>
      </c>
      <c r="S19" s="26">
        <f>INDEX(AM!$A$3:$Z$34,MATCH($S$1,AM!$A$3:$A$34,0),22)</f>
        <v>4</v>
      </c>
      <c r="T19" s="26">
        <f>INDEX(AM!$A$3:$Z$34,MATCH($T$1,AM!$A$3:$A$34,0),22)</f>
        <v>5</v>
      </c>
      <c r="U19" s="26">
        <f>INDEX(AM!$A$3:$Z$34,MATCH($U$1,AM!$A$3:$A$34,0),22)</f>
        <v>5</v>
      </c>
      <c r="V19" s="26">
        <f>INDEX(AM!$A$3:$Z$34,MATCH($V$1,AM!$A$3:$A$34,0),22)</f>
        <v>5</v>
      </c>
      <c r="W19" s="26">
        <f>INDEX(AM!$A$3:$Z$34,MATCH($W$1,AM!$A$3:$A$34,0),22)</f>
        <v>4</v>
      </c>
      <c r="X19" s="26">
        <f>INDEX(AM!$A$3:$Y$34,MATCH($W$1,AM!$A$3:$A$34,0),22)</f>
        <v>4</v>
      </c>
      <c r="Y19" s="26">
        <f>INDEX(AM!$A$3:$Z$34,MATCH($Y$1,AM!$A$3:$A$34,0),22)</f>
        <v>6</v>
      </c>
      <c r="AA19" s="1"/>
      <c r="AB19" s="1"/>
      <c r="AC19" s="277">
        <f t="shared" si="2"/>
        <v>3</v>
      </c>
    </row>
    <row r="20" spans="1:29" ht="15.75" customHeight="1">
      <c r="A20" s="21">
        <v>18</v>
      </c>
      <c r="B20" s="62">
        <v>4</v>
      </c>
      <c r="C20" s="25">
        <f t="shared" si="1"/>
        <v>4</v>
      </c>
      <c r="D20" s="122">
        <f t="shared" si="0"/>
        <v>1</v>
      </c>
      <c r="E20" s="26">
        <f>INDEX(AM!$A$3:$Z$34,MATCH($E$1,AM!$A$3:$A$34,0),23)</f>
        <v>6</v>
      </c>
      <c r="F20" s="26">
        <f>INDEX(AM!$A$3:$Z$34,MATCH($F$1,AM!$A$3:$A$34,0),23)</f>
        <v>5</v>
      </c>
      <c r="G20" s="26">
        <f>INDEX(AM!$A$3:$Z$34,MATCH($G$1,AM!$A$3:$A$34,0),23)</f>
        <v>5</v>
      </c>
      <c r="H20" s="26">
        <f>INDEX(AM!$A$3:$Z$34,MATCH($H$1,AM!$A$3:$A$34,0),23)</f>
        <v>8</v>
      </c>
      <c r="I20" s="26">
        <f>INDEX(AM!$A$3:$Z$34,MATCH($I$1,AM!$A$3:$A$34,0),23)</f>
        <v>10</v>
      </c>
      <c r="J20" s="26">
        <f>INDEX(AM!$A$3:$Z$34,MATCH($J$1,AM!$A$3:$A$34,0),23)</f>
        <v>7</v>
      </c>
      <c r="K20" s="26">
        <f>INDEX(AM!$A$3:$Z$34,MATCH($K$1,AM!$A$3:$A$34,0),23)</f>
        <v>7</v>
      </c>
      <c r="L20" s="26">
        <f>INDEX(AM!$A$3:$Z$34,MATCH($L$1,AM!$A$3:$A$34,0),23)</f>
        <v>6</v>
      </c>
      <c r="M20" s="26">
        <f>INDEX(AM!$A$3:$Z$34,MATCH($M$1,AM!$A$3:$A$34,0),23)</f>
        <v>5</v>
      </c>
      <c r="N20" s="26">
        <f>INDEX(AM!$A$3:$Z$34,MATCH($N$1,AM!$A$3:$A$34,0),23)</f>
        <v>5</v>
      </c>
      <c r="O20" s="26">
        <f>INDEX(AM!$A$3:$Z$34,MATCH($O$1,AM!$A$3:$A$34,0),23)</f>
        <v>7</v>
      </c>
      <c r="P20" s="26">
        <f>INDEX(AM!$A$3:$Z$34,MATCH($P$1,AM!$A$3:$A$34,0),23)</f>
        <v>8</v>
      </c>
      <c r="Q20" s="26">
        <f>INDEX(AM!$A$3:$Z$34,MATCH($Q$1,AM!$A$3:$A$34,0),23)</f>
        <v>4</v>
      </c>
      <c r="R20" s="26">
        <f>INDEX(AM!$A$3:$Z$34,MATCH($R$1,AM!$A$3:$A$34,0),23)</f>
        <v>5</v>
      </c>
      <c r="S20" s="26">
        <f>INDEX(AM!$A$3:$Z$34,MATCH($S$1,AM!$A$3:$A$34,0),23)</f>
        <v>8</v>
      </c>
      <c r="T20" s="26">
        <f>INDEX(AM!$A$3:$Z$34,MATCH($T$1,AM!$A$3:$A$34,0),23)</f>
        <v>8</v>
      </c>
      <c r="U20" s="26">
        <f>INDEX(AM!$A$3:$Z$34,MATCH($U$1,AM!$A$3:$A$34,0),23)</f>
        <v>7</v>
      </c>
      <c r="V20" s="26">
        <f>INDEX(AM!$A$3:$Z$34,MATCH($V$1,AM!$A$3:$A$34,0),23)</f>
        <v>6</v>
      </c>
      <c r="W20" s="26">
        <f>INDEX(AM!$A$3:$Z$34,MATCH($W$1,AM!$A$3:$A$34,0),23)</f>
        <v>10</v>
      </c>
      <c r="X20" s="26">
        <f>INDEX(AM!$A$3:$Y$34,MATCH($W$1,AM!$A$3:$A$34,0),23)</f>
        <v>10</v>
      </c>
      <c r="Y20" s="26">
        <f>INDEX(AM!$A$3:$Z$34,MATCH($Y$1,AM!$A$3:$A$34,0),23)</f>
        <v>6</v>
      </c>
      <c r="AA20" s="1"/>
      <c r="AB20" s="1"/>
      <c r="AC20" s="277">
        <f t="shared" si="2"/>
        <v>4</v>
      </c>
    </row>
    <row r="21" spans="1:29" ht="21" customHeight="1">
      <c r="A21" s="20"/>
      <c r="B21" s="455" t="s">
        <v>41</v>
      </c>
      <c r="C21" s="455"/>
      <c r="D21" s="123">
        <f>SUMIF(D3:D20,1)</f>
        <v>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AA21" s="1"/>
      <c r="AB21" s="1"/>
      <c r="AC21" s="278"/>
    </row>
    <row r="22" spans="1:29" ht="15.75" customHeight="1">
      <c r="A22" s="446" t="s">
        <v>49</v>
      </c>
      <c r="B22" s="447"/>
      <c r="C22" s="448"/>
      <c r="D22" s="121"/>
    </row>
  </sheetData>
  <mergeCells count="29">
    <mergeCell ref="Y1:Y2"/>
    <mergeCell ref="Z3:AA3"/>
    <mergeCell ref="Z5:AA5"/>
    <mergeCell ref="Z6:AA6"/>
    <mergeCell ref="B21:C21"/>
    <mergeCell ref="W1:W2"/>
    <mergeCell ref="X1:X2"/>
    <mergeCell ref="B1:B2"/>
    <mergeCell ref="C1:C2"/>
    <mergeCell ref="D1:D2"/>
    <mergeCell ref="E1:E2"/>
    <mergeCell ref="F1:F2"/>
    <mergeCell ref="G1:G2"/>
    <mergeCell ref="A22:C22"/>
    <mergeCell ref="S1:S2"/>
    <mergeCell ref="T1:T2"/>
    <mergeCell ref="U1:U2"/>
    <mergeCell ref="V1:V2"/>
    <mergeCell ref="N1:N2"/>
    <mergeCell ref="O1:O2"/>
    <mergeCell ref="P1:P2"/>
    <mergeCell ref="Q1:Q2"/>
    <mergeCell ref="R1:R2"/>
    <mergeCell ref="H1:H2"/>
    <mergeCell ref="I1:I2"/>
    <mergeCell ref="J1:J2"/>
    <mergeCell ref="K1:K2"/>
    <mergeCell ref="L1:L2"/>
    <mergeCell ref="M1:M2"/>
  </mergeCells>
  <conditionalFormatting sqref="D3:D20">
    <cfRule type="cellIs" dxfId="285" priority="42" operator="equal">
      <formula>1</formula>
    </cfRule>
  </conditionalFormatting>
  <conditionalFormatting sqref="Y4 E4:W4">
    <cfRule type="duplicateValues" dxfId="284" priority="45"/>
    <cfRule type="expression" dxfId="283" priority="46">
      <formula>E4=$C$4</formula>
    </cfRule>
  </conditionalFormatting>
  <conditionalFormatting sqref="Y5 E5:W5">
    <cfRule type="duplicateValues" dxfId="282" priority="47"/>
    <cfRule type="expression" dxfId="281" priority="48">
      <formula>E5=$C$5</formula>
    </cfRule>
  </conditionalFormatting>
  <conditionalFormatting sqref="Y6 E6:W6">
    <cfRule type="duplicateValues" dxfId="280" priority="49"/>
    <cfRule type="expression" dxfId="279" priority="50">
      <formula>E6=$C$6</formula>
    </cfRule>
  </conditionalFormatting>
  <conditionalFormatting sqref="Y7 E7:W7">
    <cfRule type="duplicateValues" dxfId="278" priority="51"/>
    <cfRule type="expression" dxfId="277" priority="52">
      <formula>E7=$C$7</formula>
    </cfRule>
  </conditionalFormatting>
  <conditionalFormatting sqref="Y8 E8:W8">
    <cfRule type="duplicateValues" dxfId="276" priority="53"/>
    <cfRule type="expression" dxfId="275" priority="54">
      <formula>E8=$C$8</formula>
    </cfRule>
  </conditionalFormatting>
  <conditionalFormatting sqref="Y9 E9:W9">
    <cfRule type="duplicateValues" dxfId="274" priority="55"/>
    <cfRule type="expression" dxfId="273" priority="56">
      <formula>E9=$C$9</formula>
    </cfRule>
  </conditionalFormatting>
  <conditionalFormatting sqref="Y10 E10:W10">
    <cfRule type="duplicateValues" dxfId="272" priority="57"/>
    <cfRule type="expression" dxfId="271" priority="58">
      <formula>E10=$C$10</formula>
    </cfRule>
  </conditionalFormatting>
  <conditionalFormatting sqref="Y11 E11:W11">
    <cfRule type="duplicateValues" dxfId="270" priority="59"/>
    <cfRule type="expression" dxfId="269" priority="60">
      <formula>E11=$C$11</formula>
    </cfRule>
  </conditionalFormatting>
  <conditionalFormatting sqref="Y12 E12:W12">
    <cfRule type="duplicateValues" dxfId="268" priority="61"/>
    <cfRule type="expression" dxfId="267" priority="62">
      <formula>E12=$C$12</formula>
    </cfRule>
  </conditionalFormatting>
  <conditionalFormatting sqref="Y13 E13:W13">
    <cfRule type="duplicateValues" dxfId="266" priority="63"/>
    <cfRule type="expression" dxfId="265" priority="64">
      <formula>E13=$C$13</formula>
    </cfRule>
  </conditionalFormatting>
  <conditionalFormatting sqref="Y14 E14:W14">
    <cfRule type="duplicateValues" dxfId="264" priority="65"/>
    <cfRule type="expression" dxfId="263" priority="66">
      <formula>E14=$C$14</formula>
    </cfRule>
  </conditionalFormatting>
  <conditionalFormatting sqref="Y15 E15:W15">
    <cfRule type="duplicateValues" dxfId="262" priority="67"/>
    <cfRule type="expression" dxfId="261" priority="68">
      <formula>E15=$C$15</formula>
    </cfRule>
  </conditionalFormatting>
  <conditionalFormatting sqref="Y16 E16:W16">
    <cfRule type="duplicateValues" dxfId="260" priority="69"/>
    <cfRule type="expression" dxfId="259" priority="70">
      <formula>E16=$C$16</formula>
    </cfRule>
  </conditionalFormatting>
  <conditionalFormatting sqref="Y17 E17:W17">
    <cfRule type="duplicateValues" dxfId="258" priority="71"/>
    <cfRule type="expression" dxfId="257" priority="72">
      <formula>E17=$C$17</formula>
    </cfRule>
  </conditionalFormatting>
  <conditionalFormatting sqref="Y18 E18:W18">
    <cfRule type="duplicateValues" dxfId="256" priority="73"/>
    <cfRule type="expression" dxfId="255" priority="74">
      <formula>E18=$C$18</formula>
    </cfRule>
  </conditionalFormatting>
  <conditionalFormatting sqref="Y19 E19:W19">
    <cfRule type="duplicateValues" dxfId="254" priority="75"/>
    <cfRule type="expression" dxfId="253" priority="76">
      <formula>E19=$C$19</formula>
    </cfRule>
  </conditionalFormatting>
  <conditionalFormatting sqref="Y20 E20:W20">
    <cfRule type="duplicateValues" dxfId="252" priority="77"/>
    <cfRule type="expression" dxfId="251" priority="78">
      <formula>E20=$C$20</formula>
    </cfRule>
  </conditionalFormatting>
  <conditionalFormatting sqref="Y3 E3:W3">
    <cfRule type="duplicateValues" dxfId="250" priority="43"/>
    <cfRule type="expression" dxfId="249" priority="44">
      <formula>E3=$C$3</formula>
    </cfRule>
  </conditionalFormatting>
  <conditionalFormatting sqref="X4">
    <cfRule type="duplicateValues" dxfId="248" priority="8"/>
    <cfRule type="expression" dxfId="247" priority="9">
      <formula>X4=$C$4</formula>
    </cfRule>
  </conditionalFormatting>
  <conditionalFormatting sqref="X5">
    <cfRule type="duplicateValues" dxfId="246" priority="10"/>
    <cfRule type="expression" dxfId="245" priority="11">
      <formula>X5=$C$5</formula>
    </cfRule>
  </conditionalFormatting>
  <conditionalFormatting sqref="X6">
    <cfRule type="duplicateValues" dxfId="244" priority="12"/>
    <cfRule type="expression" dxfId="243" priority="13">
      <formula>X6=$C$6</formula>
    </cfRule>
  </conditionalFormatting>
  <conditionalFormatting sqref="X7">
    <cfRule type="duplicateValues" dxfId="242" priority="14"/>
    <cfRule type="expression" dxfId="241" priority="15">
      <formula>X7=$C$7</formula>
    </cfRule>
  </conditionalFormatting>
  <conditionalFormatting sqref="X8">
    <cfRule type="duplicateValues" dxfId="240" priority="16"/>
    <cfRule type="expression" dxfId="239" priority="17">
      <formula>X8=$C$8</formula>
    </cfRule>
  </conditionalFormatting>
  <conditionalFormatting sqref="X9">
    <cfRule type="duplicateValues" dxfId="238" priority="18"/>
    <cfRule type="expression" dxfId="237" priority="19">
      <formula>X9=$C$9</formula>
    </cfRule>
  </conditionalFormatting>
  <conditionalFormatting sqref="X10">
    <cfRule type="duplicateValues" dxfId="236" priority="20"/>
    <cfRule type="expression" dxfId="235" priority="21">
      <formula>X10=$C$10</formula>
    </cfRule>
  </conditionalFormatting>
  <conditionalFormatting sqref="X11">
    <cfRule type="duplicateValues" dxfId="234" priority="22"/>
    <cfRule type="expression" dxfId="233" priority="23">
      <formula>X11=$C$11</formula>
    </cfRule>
  </conditionalFormatting>
  <conditionalFormatting sqref="X12">
    <cfRule type="duplicateValues" dxfId="232" priority="24"/>
    <cfRule type="expression" dxfId="231" priority="25">
      <formula>X12=$C$12</formula>
    </cfRule>
  </conditionalFormatting>
  <conditionalFormatting sqref="X13">
    <cfRule type="duplicateValues" dxfId="230" priority="26"/>
    <cfRule type="expression" dxfId="229" priority="27">
      <formula>X13=$C$13</formula>
    </cfRule>
  </conditionalFormatting>
  <conditionalFormatting sqref="X14">
    <cfRule type="duplicateValues" dxfId="228" priority="28"/>
    <cfRule type="expression" dxfId="227" priority="29">
      <formula>X14=$C$14</formula>
    </cfRule>
  </conditionalFormatting>
  <conditionalFormatting sqref="X15">
    <cfRule type="duplicateValues" dxfId="226" priority="30"/>
    <cfRule type="expression" dxfId="225" priority="31">
      <formula>X15=$C$15</formula>
    </cfRule>
  </conditionalFormatting>
  <conditionalFormatting sqref="X16">
    <cfRule type="duplicateValues" dxfId="224" priority="32"/>
    <cfRule type="expression" dxfId="223" priority="33">
      <formula>X16=$C$16</formula>
    </cfRule>
  </conditionalFormatting>
  <conditionalFormatting sqref="X17">
    <cfRule type="duplicateValues" dxfId="222" priority="34"/>
    <cfRule type="expression" dxfId="221" priority="35">
      <formula>X17=$C$17</formula>
    </cfRule>
  </conditionalFormatting>
  <conditionalFormatting sqref="X18">
    <cfRule type="duplicateValues" dxfId="220" priority="36"/>
    <cfRule type="expression" dxfId="219" priority="37">
      <formula>X18=$C$18</formula>
    </cfRule>
  </conditionalFormatting>
  <conditionalFormatting sqref="X19">
    <cfRule type="duplicateValues" dxfId="218" priority="38"/>
    <cfRule type="expression" dxfId="217" priority="39">
      <formula>X19=$C$19</formula>
    </cfRule>
  </conditionalFormatting>
  <conditionalFormatting sqref="X20">
    <cfRule type="duplicateValues" dxfId="216" priority="40"/>
    <cfRule type="expression" dxfId="215" priority="41">
      <formula>X20=$C$20</formula>
    </cfRule>
  </conditionalFormatting>
  <conditionalFormatting sqref="X3">
    <cfRule type="duplicateValues" dxfId="214" priority="6"/>
    <cfRule type="expression" dxfId="213" priority="7">
      <formula>X3=$C$3</formula>
    </cfRule>
  </conditionalFormatting>
  <conditionalFormatting sqref="E1:Y2">
    <cfRule type="cellIs" dxfId="212" priority="1" operator="equal">
      <formula>"Steve"</formula>
    </cfRule>
    <cfRule type="cellIs" dxfId="211" priority="2" operator="equal">
      <formula>"Ron"</formula>
    </cfRule>
    <cfRule type="cellIs" dxfId="210" priority="3" operator="equal">
      <formula>"Mike C"</formula>
    </cfRule>
    <cfRule type="cellIs" dxfId="209" priority="4" operator="equal">
      <formula>"Bob"</formula>
    </cfRule>
    <cfRule type="cellIs" dxfId="208" priority="5" operator="equal">
      <formula>"Bill"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workbookViewId="0">
      <pane ySplit="2" topLeftCell="A3" activePane="bottomLeft" state="frozen"/>
      <selection activeCell="AA15" sqref="AA15"/>
      <selection pane="bottomLeft" activeCell="S13" sqref="S13"/>
    </sheetView>
  </sheetViews>
  <sheetFormatPr defaultColWidth="17.28515625" defaultRowHeight="15.75" customHeight="1"/>
  <cols>
    <col min="1" max="1" width="9.5703125" style="298" customWidth="1"/>
    <col min="2" max="3" width="4.42578125" style="298" customWidth="1"/>
    <col min="4" max="4" width="6.140625" style="298" customWidth="1"/>
    <col min="5" max="13" width="4.7109375" style="298" customWidth="1"/>
    <col min="14" max="14" width="5.7109375" style="298" customWidth="1"/>
    <col min="15" max="23" width="4.7109375" style="298" customWidth="1"/>
    <col min="24" max="24" width="5.7109375" style="298" customWidth="1"/>
    <col min="25" max="25" width="5.85546875" style="298" customWidth="1"/>
    <col min="26" max="26" width="5.140625" style="298" customWidth="1"/>
    <col min="27" max="27" width="14.7109375" style="298" customWidth="1"/>
    <col min="28" max="28" width="9.140625" style="298" customWidth="1"/>
    <col min="29" max="29" width="14.28515625" style="298" customWidth="1"/>
    <col min="30" max="16384" width="17.28515625" style="298"/>
  </cols>
  <sheetData>
    <row r="1" spans="1:31" ht="21" customHeight="1">
      <c r="A1" s="425" t="s">
        <v>93</v>
      </c>
      <c r="B1" s="425"/>
      <c r="C1" s="425"/>
      <c r="D1" s="426"/>
      <c r="E1" s="124">
        <v>1</v>
      </c>
      <c r="F1" s="124">
        <v>2</v>
      </c>
      <c r="G1" s="124">
        <v>3</v>
      </c>
      <c r="H1" s="124">
        <v>4</v>
      </c>
      <c r="I1" s="124">
        <v>5</v>
      </c>
      <c r="J1" s="124">
        <v>6</v>
      </c>
      <c r="K1" s="124">
        <v>7</v>
      </c>
      <c r="L1" s="124">
        <v>8</v>
      </c>
      <c r="M1" s="124">
        <v>9</v>
      </c>
      <c r="N1" s="124" t="s">
        <v>23</v>
      </c>
      <c r="O1" s="124">
        <v>10</v>
      </c>
      <c r="P1" s="124">
        <v>11</v>
      </c>
      <c r="Q1" s="124">
        <v>12</v>
      </c>
      <c r="R1" s="124">
        <v>13</v>
      </c>
      <c r="S1" s="124">
        <v>14</v>
      </c>
      <c r="T1" s="124">
        <v>15</v>
      </c>
      <c r="U1" s="124">
        <v>16</v>
      </c>
      <c r="V1" s="124">
        <v>17</v>
      </c>
      <c r="W1" s="124">
        <v>18</v>
      </c>
      <c r="X1" s="124" t="s">
        <v>24</v>
      </c>
      <c r="Y1" s="124" t="s">
        <v>25</v>
      </c>
      <c r="Z1" s="376" t="s">
        <v>26</v>
      </c>
      <c r="AA1" s="13"/>
      <c r="AB1" s="13"/>
      <c r="AC1" s="13"/>
    </row>
    <row r="2" spans="1:31" ht="21" customHeight="1">
      <c r="A2" s="212"/>
      <c r="B2" s="213" t="s">
        <v>1</v>
      </c>
      <c r="C2" s="214" t="s">
        <v>22</v>
      </c>
      <c r="D2" s="214" t="s">
        <v>87</v>
      </c>
      <c r="E2" s="85">
        <v>4</v>
      </c>
      <c r="F2" s="85">
        <v>5</v>
      </c>
      <c r="G2" s="85">
        <v>4</v>
      </c>
      <c r="H2" s="85">
        <v>3</v>
      </c>
      <c r="I2" s="85">
        <v>4</v>
      </c>
      <c r="J2" s="85">
        <v>4</v>
      </c>
      <c r="K2" s="85">
        <v>5</v>
      </c>
      <c r="L2" s="85">
        <v>3</v>
      </c>
      <c r="M2" s="85">
        <v>4</v>
      </c>
      <c r="N2" s="86">
        <v>36</v>
      </c>
      <c r="O2" s="85">
        <v>3</v>
      </c>
      <c r="P2" s="85">
        <v>4</v>
      </c>
      <c r="Q2" s="85">
        <v>4</v>
      </c>
      <c r="R2" s="85">
        <v>4</v>
      </c>
      <c r="S2" s="85">
        <v>5</v>
      </c>
      <c r="T2" s="85">
        <v>3</v>
      </c>
      <c r="U2" s="85">
        <v>4</v>
      </c>
      <c r="V2" s="85">
        <v>4</v>
      </c>
      <c r="W2" s="85">
        <v>5</v>
      </c>
      <c r="X2" s="85">
        <f t="shared" ref="X2:X26" si="0">SUM(O2:W2)</f>
        <v>36</v>
      </c>
      <c r="Y2" s="87">
        <f>MIN(Y3:Y26)</f>
        <v>80</v>
      </c>
      <c r="Z2" s="377">
        <f>MIN(Z3:Z26)</f>
        <v>65</v>
      </c>
      <c r="AA2" s="13"/>
      <c r="AB2" s="13"/>
      <c r="AC2" s="13"/>
    </row>
    <row r="3" spans="1:31" ht="21" customHeight="1">
      <c r="A3" s="88" t="s">
        <v>16</v>
      </c>
      <c r="B3" s="77">
        <f>INDEX('2017 EoS Pairings'!$U$4:$U$32,MATCH(A3,'2017 EoS Pairings'!$T$4:$T$32,0),1)</f>
        <v>26</v>
      </c>
      <c r="C3" s="78">
        <f>INDEX('2017 EoS Pairings'!$V$4:$V$32,MATCH(A3,'2017 EoS Pairings'!$T$4:$T$32,0),1)</f>
        <v>29</v>
      </c>
      <c r="D3" s="78">
        <f>INDEX('2017 EoS Pairings'!$W$4:$W$32,MATCH(A3,'2017 EoS Pairings'!$T$4:$T$32,0),1)</f>
        <v>26</v>
      </c>
      <c r="E3" s="26">
        <v>5</v>
      </c>
      <c r="F3" s="26">
        <v>6</v>
      </c>
      <c r="G3" s="26">
        <v>6</v>
      </c>
      <c r="H3" s="26">
        <v>6</v>
      </c>
      <c r="I3" s="26">
        <v>5</v>
      </c>
      <c r="J3" s="26">
        <v>5</v>
      </c>
      <c r="K3" s="26">
        <v>5</v>
      </c>
      <c r="L3" s="26">
        <v>4</v>
      </c>
      <c r="M3" s="26">
        <v>5</v>
      </c>
      <c r="N3" s="89">
        <f t="shared" ref="N3:N22" si="1">SUM(E3:M3)</f>
        <v>47</v>
      </c>
      <c r="O3" s="26">
        <v>4</v>
      </c>
      <c r="P3" s="26">
        <v>5</v>
      </c>
      <c r="Q3" s="26">
        <v>5</v>
      </c>
      <c r="R3" s="26">
        <v>6</v>
      </c>
      <c r="S3" s="26">
        <v>7</v>
      </c>
      <c r="T3" s="26">
        <v>6</v>
      </c>
      <c r="U3" s="26">
        <v>5</v>
      </c>
      <c r="V3" s="26">
        <v>4</v>
      </c>
      <c r="W3" s="26">
        <v>6</v>
      </c>
      <c r="X3" s="90">
        <f t="shared" si="0"/>
        <v>48</v>
      </c>
      <c r="Y3" s="91">
        <f t="shared" ref="Y3:Y26" si="2">SUM(N3,X3)</f>
        <v>95</v>
      </c>
      <c r="Z3" s="81">
        <f>SUM(Y3-D3)</f>
        <v>69</v>
      </c>
      <c r="AA3" s="13"/>
      <c r="AB3" s="13"/>
      <c r="AC3" s="13"/>
      <c r="AD3" s="54"/>
    </row>
    <row r="4" spans="1:31" ht="21" customHeight="1">
      <c r="A4" s="88" t="s">
        <v>17</v>
      </c>
      <c r="B4" s="77">
        <f>INDEX('2017 EoS Pairings'!$U$4:$U$32,MATCH(A4,'2017 EoS Pairings'!$T$4:$T$32,0),1)</f>
        <v>23.4</v>
      </c>
      <c r="C4" s="78">
        <f>INDEX('2017 EoS Pairings'!$V$4:$V$32,MATCH(A4,'2017 EoS Pairings'!$T$4:$T$32,0),1)</f>
        <v>26</v>
      </c>
      <c r="D4" s="78">
        <f>INDEX('2017 EoS Pairings'!$W$4:$W$32,MATCH(A4,'2017 EoS Pairings'!$T$4:$T$32,0),1)</f>
        <v>23</v>
      </c>
      <c r="E4" s="26">
        <v>7</v>
      </c>
      <c r="F4" s="26">
        <v>5</v>
      </c>
      <c r="G4" s="26">
        <v>5</v>
      </c>
      <c r="H4" s="26">
        <v>3</v>
      </c>
      <c r="I4" s="26">
        <v>6</v>
      </c>
      <c r="J4" s="26">
        <v>5</v>
      </c>
      <c r="K4" s="26">
        <v>6</v>
      </c>
      <c r="L4" s="26">
        <v>5</v>
      </c>
      <c r="M4" s="26">
        <v>7</v>
      </c>
      <c r="N4" s="89">
        <f t="shared" si="1"/>
        <v>49</v>
      </c>
      <c r="O4" s="26">
        <v>3</v>
      </c>
      <c r="P4" s="26">
        <v>7</v>
      </c>
      <c r="Q4" s="26">
        <v>6</v>
      </c>
      <c r="R4" s="26">
        <v>5</v>
      </c>
      <c r="S4" s="26">
        <v>6</v>
      </c>
      <c r="T4" s="26">
        <v>8</v>
      </c>
      <c r="U4" s="26">
        <v>5</v>
      </c>
      <c r="V4" s="26">
        <v>6</v>
      </c>
      <c r="W4" s="26">
        <v>6</v>
      </c>
      <c r="X4" s="90">
        <f t="shared" si="0"/>
        <v>52</v>
      </c>
      <c r="Y4" s="91">
        <f t="shared" si="2"/>
        <v>101</v>
      </c>
      <c r="Z4" s="81">
        <f>SUM(Y4-D4)</f>
        <v>78</v>
      </c>
      <c r="AA4" s="83" t="s">
        <v>27</v>
      </c>
      <c r="AB4" s="55">
        <v>28</v>
      </c>
      <c r="AC4" s="20"/>
      <c r="AD4" s="54"/>
      <c r="AE4" s="54"/>
    </row>
    <row r="5" spans="1:31" ht="21" customHeight="1">
      <c r="A5" s="88" t="s">
        <v>99</v>
      </c>
      <c r="B5" s="77">
        <f>INDEX('2017 EoS Pairings'!$U$4:$U$32,MATCH(A5,'2017 EoS Pairings'!$T$4:$T$32,0),1)</f>
        <v>14</v>
      </c>
      <c r="C5" s="78">
        <f>INDEX('2017 EoS Pairings'!$V$4:$V$32,MATCH(A5,'2017 EoS Pairings'!$T$4:$T$32,0),1)</f>
        <v>16</v>
      </c>
      <c r="D5" s="78">
        <f>INDEX('2017 EoS Pairings'!$W$4:$W$32,MATCH(A5,'2017 EoS Pairings'!$T$4:$T$32,0),1)</f>
        <v>13</v>
      </c>
      <c r="E5" s="26">
        <v>5</v>
      </c>
      <c r="F5" s="26">
        <v>5</v>
      </c>
      <c r="G5" s="26">
        <v>6</v>
      </c>
      <c r="H5" s="26">
        <v>3</v>
      </c>
      <c r="I5" s="26">
        <v>4</v>
      </c>
      <c r="J5" s="26">
        <v>4</v>
      </c>
      <c r="K5" s="26">
        <v>4</v>
      </c>
      <c r="L5" s="26">
        <v>6</v>
      </c>
      <c r="M5" s="26">
        <v>4</v>
      </c>
      <c r="N5" s="89">
        <f t="shared" si="1"/>
        <v>41</v>
      </c>
      <c r="O5" s="26">
        <v>4</v>
      </c>
      <c r="P5" s="26">
        <v>6</v>
      </c>
      <c r="Q5" s="26">
        <v>4</v>
      </c>
      <c r="R5" s="26">
        <v>6</v>
      </c>
      <c r="S5" s="26">
        <v>6</v>
      </c>
      <c r="T5" s="26">
        <v>5</v>
      </c>
      <c r="U5" s="26">
        <v>4</v>
      </c>
      <c r="V5" s="26">
        <v>5</v>
      </c>
      <c r="W5" s="26">
        <v>5</v>
      </c>
      <c r="X5" s="90">
        <f t="shared" si="0"/>
        <v>45</v>
      </c>
      <c r="Y5" s="91">
        <f t="shared" si="2"/>
        <v>86</v>
      </c>
      <c r="Z5" s="81">
        <f>SUM(Y5-C5)</f>
        <v>70</v>
      </c>
      <c r="AA5" s="83"/>
      <c r="AB5" s="56">
        <f>AB4*1</f>
        <v>28</v>
      </c>
      <c r="AC5" s="20"/>
      <c r="AD5" s="54"/>
    </row>
    <row r="6" spans="1:31" ht="21" customHeight="1" thickBot="1">
      <c r="A6" s="383" t="s">
        <v>102</v>
      </c>
      <c r="B6" s="294">
        <f>INDEX('2017 EoS Pairings'!$U$4:$U$32,MATCH(A6,'2017 EoS Pairings'!$T$4:$T$32,0),1)</f>
        <v>15.1</v>
      </c>
      <c r="C6" s="295">
        <f>INDEX('2017 EoS Pairings'!$V$4:$V$32,MATCH(A6,'2017 EoS Pairings'!$T$4:$T$32,0),1)</f>
        <v>17</v>
      </c>
      <c r="D6" s="295">
        <f>INDEX('2017 EoS Pairings'!$W$4:$W$32,MATCH(A6,'2017 EoS Pairings'!$T$4:$T$32,0),1)</f>
        <v>14</v>
      </c>
      <c r="E6" s="65">
        <v>5</v>
      </c>
      <c r="F6" s="65">
        <v>7</v>
      </c>
      <c r="G6" s="65">
        <v>3</v>
      </c>
      <c r="H6" s="65">
        <v>3</v>
      </c>
      <c r="I6" s="65">
        <v>4</v>
      </c>
      <c r="J6" s="65">
        <v>5</v>
      </c>
      <c r="K6" s="65">
        <v>5</v>
      </c>
      <c r="L6" s="65">
        <v>4</v>
      </c>
      <c r="M6" s="65">
        <v>4</v>
      </c>
      <c r="N6" s="89">
        <f t="shared" si="1"/>
        <v>40</v>
      </c>
      <c r="O6" s="65">
        <v>4</v>
      </c>
      <c r="P6" s="65">
        <v>4</v>
      </c>
      <c r="Q6" s="65">
        <v>5</v>
      </c>
      <c r="R6" s="65">
        <v>6</v>
      </c>
      <c r="S6" s="65">
        <v>8</v>
      </c>
      <c r="T6" s="65">
        <v>5</v>
      </c>
      <c r="U6" s="65">
        <v>3</v>
      </c>
      <c r="V6" s="65">
        <v>3</v>
      </c>
      <c r="W6" s="65">
        <v>7</v>
      </c>
      <c r="X6" s="90">
        <f t="shared" ref="X6" si="3">SUM(O6:W6)</f>
        <v>45</v>
      </c>
      <c r="Y6" s="91">
        <f t="shared" ref="Y6" si="4">SUM(N6,X6)</f>
        <v>85</v>
      </c>
      <c r="Z6" s="81">
        <f>SUM(Y6-C6)</f>
        <v>68</v>
      </c>
      <c r="AA6" s="83" t="s">
        <v>28</v>
      </c>
      <c r="AB6" s="57">
        <f>Z32</f>
        <v>1</v>
      </c>
      <c r="AC6" s="49"/>
      <c r="AD6" s="54"/>
    </row>
    <row r="7" spans="1:31" ht="21" customHeight="1">
      <c r="A7" s="95" t="s">
        <v>110</v>
      </c>
      <c r="B7" s="292">
        <f>INDEX('2017 EoS Pairings'!$U$4:$U$32,MATCH(A7,'2017 EoS Pairings'!$T$4:$T$32,0),1)</f>
        <v>12.1</v>
      </c>
      <c r="C7" s="293">
        <f>INDEX('2017 EoS Pairings'!$V$4:$V$32,MATCH(A7,'2017 EoS Pairings'!$T$4:$T$32,0),1)</f>
        <v>13</v>
      </c>
      <c r="D7" s="293">
        <f>INDEX('2017 EoS Pairings'!$W$4:$W$32,MATCH(A7,'2017 EoS Pairings'!$T$4:$T$32,0),1)</f>
        <v>11</v>
      </c>
      <c r="E7" s="96">
        <v>5</v>
      </c>
      <c r="F7" s="96">
        <v>5</v>
      </c>
      <c r="G7" s="96">
        <v>4</v>
      </c>
      <c r="H7" s="96">
        <v>5</v>
      </c>
      <c r="I7" s="96">
        <v>6</v>
      </c>
      <c r="J7" s="96">
        <v>4</v>
      </c>
      <c r="K7" s="96">
        <v>6</v>
      </c>
      <c r="L7" s="96">
        <v>5</v>
      </c>
      <c r="M7" s="96">
        <v>4</v>
      </c>
      <c r="N7" s="104">
        <f t="shared" si="1"/>
        <v>44</v>
      </c>
      <c r="O7" s="96">
        <v>3</v>
      </c>
      <c r="P7" s="96">
        <v>5</v>
      </c>
      <c r="Q7" s="96">
        <v>5</v>
      </c>
      <c r="R7" s="96">
        <v>4</v>
      </c>
      <c r="S7" s="96">
        <v>4</v>
      </c>
      <c r="T7" s="96">
        <v>3</v>
      </c>
      <c r="U7" s="96">
        <v>5</v>
      </c>
      <c r="V7" s="96">
        <v>4</v>
      </c>
      <c r="W7" s="96">
        <v>6</v>
      </c>
      <c r="X7" s="105">
        <f t="shared" si="0"/>
        <v>39</v>
      </c>
      <c r="Y7" s="106">
        <f t="shared" si="2"/>
        <v>83</v>
      </c>
      <c r="Z7" s="100">
        <f t="shared" ref="Z3:Z18" si="5">SUM(Y7-C7)</f>
        <v>70</v>
      </c>
      <c r="AA7" s="84" t="s">
        <v>30</v>
      </c>
      <c r="AB7" s="58">
        <f>SUM(AB5/AB6)</f>
        <v>28</v>
      </c>
      <c r="AC7" s="49"/>
      <c r="AD7" s="54"/>
    </row>
    <row r="8" spans="1:31" ht="21" customHeight="1">
      <c r="A8" s="76" t="s">
        <v>103</v>
      </c>
      <c r="B8" s="77">
        <f>INDEX('2017 EoS Pairings'!$U$4:$U$32,MATCH(A8,'2017 EoS Pairings'!$T$4:$T$32,0),1)</f>
        <v>5.5</v>
      </c>
      <c r="C8" s="78">
        <f>INDEX('2017 EoS Pairings'!$V$4:$V$32,MATCH(A8,'2017 EoS Pairings'!$T$4:$T$32,0),1)</f>
        <v>6</v>
      </c>
      <c r="D8" s="78">
        <f>INDEX('2017 EoS Pairings'!$W$4:$W$32,MATCH(A8,'2017 EoS Pairings'!$T$4:$T$32,0),1)</f>
        <v>4</v>
      </c>
      <c r="E8" s="26">
        <v>4</v>
      </c>
      <c r="F8" s="26">
        <v>5</v>
      </c>
      <c r="G8" s="26">
        <v>6</v>
      </c>
      <c r="H8" s="26">
        <v>3</v>
      </c>
      <c r="I8" s="26">
        <v>6</v>
      </c>
      <c r="J8" s="26">
        <v>5</v>
      </c>
      <c r="K8" s="26">
        <v>6</v>
      </c>
      <c r="L8" s="26">
        <v>4</v>
      </c>
      <c r="M8" s="26">
        <v>4</v>
      </c>
      <c r="N8" s="79">
        <f t="shared" si="1"/>
        <v>43</v>
      </c>
      <c r="O8" s="26">
        <v>4</v>
      </c>
      <c r="P8" s="26">
        <v>5</v>
      </c>
      <c r="Q8" s="26">
        <v>4</v>
      </c>
      <c r="R8" s="26">
        <v>5</v>
      </c>
      <c r="S8" s="26">
        <v>6</v>
      </c>
      <c r="T8" s="26">
        <v>3</v>
      </c>
      <c r="U8" s="26">
        <v>4</v>
      </c>
      <c r="V8" s="26">
        <v>5</v>
      </c>
      <c r="W8" s="26">
        <v>8</v>
      </c>
      <c r="X8" s="63">
        <f t="shared" si="0"/>
        <v>44</v>
      </c>
      <c r="Y8" s="80">
        <f t="shared" si="2"/>
        <v>87</v>
      </c>
      <c r="Z8" s="81">
        <f t="shared" si="5"/>
        <v>81</v>
      </c>
      <c r="AA8" s="13"/>
      <c r="AB8" s="13"/>
      <c r="AC8" s="13"/>
      <c r="AD8" s="54"/>
    </row>
    <row r="9" spans="1:31" ht="21" customHeight="1">
      <c r="A9" s="76" t="s">
        <v>82</v>
      </c>
      <c r="B9" s="77">
        <f>INDEX('2017 EoS Pairings'!$U$4:$U$32,MATCH(A9,'2017 EoS Pairings'!$T$4:$T$32,0),1)</f>
        <v>13.6</v>
      </c>
      <c r="C9" s="78">
        <f>INDEX('2017 EoS Pairings'!$V$4:$V$32,MATCH(A9,'2017 EoS Pairings'!$T$4:$T$32,0),1)</f>
        <v>15</v>
      </c>
      <c r="D9" s="78">
        <f>INDEX('2017 EoS Pairings'!$W$4:$W$32,MATCH(A9,'2017 EoS Pairings'!$T$4:$T$32,0),1)</f>
        <v>12</v>
      </c>
      <c r="E9" s="26">
        <v>5</v>
      </c>
      <c r="F9" s="26">
        <v>6</v>
      </c>
      <c r="G9" s="26">
        <v>5</v>
      </c>
      <c r="H9" s="26">
        <v>4</v>
      </c>
      <c r="I9" s="26">
        <v>5</v>
      </c>
      <c r="J9" s="26">
        <v>4</v>
      </c>
      <c r="K9" s="26">
        <v>6</v>
      </c>
      <c r="L9" s="26">
        <v>4</v>
      </c>
      <c r="M9" s="26">
        <v>4</v>
      </c>
      <c r="N9" s="79">
        <f t="shared" si="1"/>
        <v>43</v>
      </c>
      <c r="O9" s="26">
        <v>4</v>
      </c>
      <c r="P9" s="26">
        <v>4</v>
      </c>
      <c r="Q9" s="26">
        <v>4</v>
      </c>
      <c r="R9" s="26">
        <v>5</v>
      </c>
      <c r="S9" s="26">
        <v>7</v>
      </c>
      <c r="T9" s="26">
        <v>4</v>
      </c>
      <c r="U9" s="26">
        <v>4</v>
      </c>
      <c r="V9" s="26">
        <v>6</v>
      </c>
      <c r="W9" s="26">
        <v>7</v>
      </c>
      <c r="X9" s="63">
        <f t="shared" si="0"/>
        <v>45</v>
      </c>
      <c r="Y9" s="80">
        <f t="shared" si="2"/>
        <v>88</v>
      </c>
      <c r="Z9" s="81">
        <f t="shared" si="5"/>
        <v>73</v>
      </c>
      <c r="AA9" s="13"/>
      <c r="AB9" s="13"/>
      <c r="AC9" s="13"/>
      <c r="AD9" s="54"/>
    </row>
    <row r="10" spans="1:31" ht="21" customHeight="1" thickBot="1">
      <c r="A10" s="64" t="s">
        <v>77</v>
      </c>
      <c r="B10" s="294">
        <f>INDEX('2017 EoS Pairings'!$U$4:$U$32,MATCH(A10,'2017 EoS Pairings'!$T$4:$T$32,0),1)</f>
        <v>15.2</v>
      </c>
      <c r="C10" s="295">
        <f>INDEX('2017 EoS Pairings'!$V$4:$V$32,MATCH(A10,'2017 EoS Pairings'!$T$4:$T$32,0),1)</f>
        <v>17</v>
      </c>
      <c r="D10" s="295">
        <f>INDEX('2017 EoS Pairings'!$W$4:$W$32,MATCH(A10,'2017 EoS Pairings'!$T$4:$T$32,0),1)</f>
        <v>14</v>
      </c>
      <c r="E10" s="65">
        <v>7</v>
      </c>
      <c r="F10" s="65">
        <v>5</v>
      </c>
      <c r="G10" s="65">
        <v>6</v>
      </c>
      <c r="H10" s="65">
        <v>3</v>
      </c>
      <c r="I10" s="65">
        <v>4</v>
      </c>
      <c r="J10" s="65">
        <v>6</v>
      </c>
      <c r="K10" s="65">
        <v>8</v>
      </c>
      <c r="L10" s="65">
        <v>4</v>
      </c>
      <c r="M10" s="65">
        <v>4</v>
      </c>
      <c r="N10" s="66">
        <f>SUM(E10:M10)</f>
        <v>47</v>
      </c>
      <c r="O10" s="65">
        <v>7</v>
      </c>
      <c r="P10" s="65">
        <v>7</v>
      </c>
      <c r="Q10" s="65">
        <v>6</v>
      </c>
      <c r="R10" s="65">
        <v>7</v>
      </c>
      <c r="S10" s="65">
        <v>9</v>
      </c>
      <c r="T10" s="65">
        <v>3</v>
      </c>
      <c r="U10" s="65">
        <v>5</v>
      </c>
      <c r="V10" s="65">
        <v>4</v>
      </c>
      <c r="W10" s="65">
        <v>7</v>
      </c>
      <c r="X10" s="67">
        <f>SUM(O10:W10)</f>
        <v>55</v>
      </c>
      <c r="Y10" s="68">
        <f>SUM(N10,X10)</f>
        <v>102</v>
      </c>
      <c r="Z10" s="69">
        <f>SUM(Y10-C10)</f>
        <v>85</v>
      </c>
      <c r="AA10" s="13"/>
      <c r="AB10" s="13"/>
      <c r="AC10" s="13"/>
      <c r="AD10" s="54"/>
    </row>
    <row r="11" spans="1:31" ht="21" customHeight="1">
      <c r="A11" s="95" t="s">
        <v>0</v>
      </c>
      <c r="B11" s="292">
        <f>INDEX('2017 EoS Pairings'!$U$4:$U$32,MATCH(A11,'2017 EoS Pairings'!$T$4:$T$32,0),1)</f>
        <v>9.1</v>
      </c>
      <c r="C11" s="293">
        <f>INDEX('2017 EoS Pairings'!$V$4:$V$32,MATCH(A11,'2017 EoS Pairings'!$T$4:$T$32,0),1)</f>
        <v>10</v>
      </c>
      <c r="D11" s="293">
        <f>INDEX('2017 EoS Pairings'!$W$4:$W$32,MATCH(A11,'2017 EoS Pairings'!$T$4:$T$32,0),1)</f>
        <v>8</v>
      </c>
      <c r="E11" s="96">
        <v>4</v>
      </c>
      <c r="F11" s="96">
        <v>5</v>
      </c>
      <c r="G11" s="96">
        <v>4</v>
      </c>
      <c r="H11" s="96">
        <v>4</v>
      </c>
      <c r="I11" s="96">
        <v>6</v>
      </c>
      <c r="J11" s="96">
        <v>4</v>
      </c>
      <c r="K11" s="96">
        <v>5</v>
      </c>
      <c r="L11" s="96">
        <v>3</v>
      </c>
      <c r="M11" s="96">
        <v>5</v>
      </c>
      <c r="N11" s="97">
        <f t="shared" si="1"/>
        <v>40</v>
      </c>
      <c r="O11" s="96">
        <v>4</v>
      </c>
      <c r="P11" s="96">
        <v>7</v>
      </c>
      <c r="Q11" s="96">
        <v>5</v>
      </c>
      <c r="R11" s="96">
        <v>5</v>
      </c>
      <c r="S11" s="96">
        <v>5</v>
      </c>
      <c r="T11" s="96">
        <v>4</v>
      </c>
      <c r="U11" s="96">
        <v>4</v>
      </c>
      <c r="V11" s="96">
        <v>5</v>
      </c>
      <c r="W11" s="96">
        <v>4</v>
      </c>
      <c r="X11" s="98">
        <f t="shared" si="0"/>
        <v>43</v>
      </c>
      <c r="Y11" s="99">
        <f t="shared" si="2"/>
        <v>83</v>
      </c>
      <c r="Z11" s="100">
        <f t="shared" si="5"/>
        <v>73</v>
      </c>
      <c r="AA11" s="13"/>
      <c r="AB11" s="13"/>
      <c r="AC11" s="13"/>
      <c r="AD11" s="54"/>
    </row>
    <row r="12" spans="1:31" ht="21" customHeight="1">
      <c r="A12" s="397" t="s">
        <v>80</v>
      </c>
      <c r="B12" s="292">
        <f>INDEX('2017 EoS Pairings'!$U$4:$U$32,MATCH(A12,'2017 EoS Pairings'!$T$4:$T$32,0),1)</f>
        <v>8.1</v>
      </c>
      <c r="C12" s="78">
        <f>INDEX('2017 EoS Pairings'!$V$4:$V$32,MATCH(A12,'2017 EoS Pairings'!$T$4:$T$32,0),1)</f>
        <v>9</v>
      </c>
      <c r="D12" s="78">
        <f>INDEX('2017 EoS Pairings'!$W$4:$W$32,MATCH(A12,'2017 EoS Pairings'!$T$4:$T$32,0),1)</f>
        <v>7</v>
      </c>
      <c r="E12" s="26">
        <v>5</v>
      </c>
      <c r="F12" s="26">
        <v>6</v>
      </c>
      <c r="G12" s="26">
        <v>6</v>
      </c>
      <c r="H12" s="26">
        <v>3</v>
      </c>
      <c r="I12" s="26">
        <v>4</v>
      </c>
      <c r="J12" s="26">
        <v>4</v>
      </c>
      <c r="K12" s="26">
        <v>5</v>
      </c>
      <c r="L12" s="26">
        <v>5</v>
      </c>
      <c r="M12" s="26">
        <v>5</v>
      </c>
      <c r="N12" s="89">
        <f t="shared" si="1"/>
        <v>43</v>
      </c>
      <c r="O12" s="26">
        <v>4</v>
      </c>
      <c r="P12" s="26">
        <v>6</v>
      </c>
      <c r="Q12" s="26">
        <v>5</v>
      </c>
      <c r="R12" s="26">
        <v>4</v>
      </c>
      <c r="S12" s="26">
        <v>6</v>
      </c>
      <c r="T12" s="26">
        <v>4</v>
      </c>
      <c r="U12" s="26">
        <v>4</v>
      </c>
      <c r="V12" s="26">
        <v>4</v>
      </c>
      <c r="W12" s="26">
        <v>5</v>
      </c>
      <c r="X12" s="90">
        <f t="shared" si="0"/>
        <v>42</v>
      </c>
      <c r="Y12" s="91">
        <f t="shared" si="2"/>
        <v>85</v>
      </c>
      <c r="Z12" s="81">
        <f t="shared" si="5"/>
        <v>76</v>
      </c>
      <c r="AA12" s="13"/>
      <c r="AB12" s="13"/>
      <c r="AC12" s="13"/>
      <c r="AD12" s="54"/>
    </row>
    <row r="13" spans="1:31" ht="21" customHeight="1">
      <c r="A13" s="76" t="s">
        <v>15</v>
      </c>
      <c r="B13" s="77">
        <f>INDEX('2017 EoS Pairings'!$U$4:$U$32,MATCH(A13,'2017 EoS Pairings'!$T$4:$T$32,0),1)</f>
        <v>20.100000000000001</v>
      </c>
      <c r="C13" s="78">
        <f>INDEX('2017 EoS Pairings'!$V$4:$V$32,MATCH(A13,'2017 EoS Pairings'!$T$4:$T$32,0),1)</f>
        <v>22</v>
      </c>
      <c r="D13" s="78">
        <f>INDEX('2017 EoS Pairings'!$W$4:$W$32,MATCH(A13,'2017 EoS Pairings'!$T$4:$T$32,0),1)</f>
        <v>19</v>
      </c>
      <c r="E13" s="26">
        <v>6</v>
      </c>
      <c r="F13" s="26">
        <v>6</v>
      </c>
      <c r="G13" s="26">
        <v>5</v>
      </c>
      <c r="H13" s="26">
        <v>5</v>
      </c>
      <c r="I13" s="26">
        <v>7</v>
      </c>
      <c r="J13" s="26">
        <v>6</v>
      </c>
      <c r="K13" s="26">
        <v>6</v>
      </c>
      <c r="L13" s="26">
        <v>6</v>
      </c>
      <c r="M13" s="26">
        <v>4</v>
      </c>
      <c r="N13" s="89">
        <f t="shared" si="1"/>
        <v>51</v>
      </c>
      <c r="O13" s="26">
        <v>9</v>
      </c>
      <c r="P13" s="26">
        <v>6</v>
      </c>
      <c r="Q13" s="26">
        <v>4</v>
      </c>
      <c r="R13" s="26">
        <v>5</v>
      </c>
      <c r="S13" s="26">
        <v>8</v>
      </c>
      <c r="T13" s="26">
        <v>4</v>
      </c>
      <c r="U13" s="26">
        <v>3</v>
      </c>
      <c r="V13" s="26">
        <v>6</v>
      </c>
      <c r="W13" s="26">
        <v>5</v>
      </c>
      <c r="X13" s="90">
        <f t="shared" si="0"/>
        <v>50</v>
      </c>
      <c r="Y13" s="91">
        <f t="shared" si="2"/>
        <v>101</v>
      </c>
      <c r="Z13" s="81">
        <f t="shared" si="5"/>
        <v>79</v>
      </c>
      <c r="AA13" s="13"/>
      <c r="AB13" s="13"/>
      <c r="AC13" s="13"/>
      <c r="AD13" s="54"/>
    </row>
    <row r="14" spans="1:31" ht="21" customHeight="1" thickBot="1">
      <c r="A14" s="64" t="s">
        <v>79</v>
      </c>
      <c r="B14" s="294">
        <f>INDEX('2017 EoS Pairings'!$U$4:$U$32,MATCH(A14,'2017 EoS Pairings'!$T$4:$T$32,0),1)</f>
        <v>15.9</v>
      </c>
      <c r="C14" s="295">
        <f>INDEX('2017 EoS Pairings'!$V$4:$V$32,MATCH(A14,'2017 EoS Pairings'!$T$4:$T$32,0),1)</f>
        <v>18</v>
      </c>
      <c r="D14" s="295">
        <f>INDEX('2017 EoS Pairings'!$W$4:$W$32,MATCH(A14,'2017 EoS Pairings'!$T$4:$T$32,0),1)</f>
        <v>15</v>
      </c>
      <c r="E14" s="65">
        <v>7</v>
      </c>
      <c r="F14" s="65">
        <v>5</v>
      </c>
      <c r="G14" s="65">
        <v>4</v>
      </c>
      <c r="H14" s="65">
        <v>3</v>
      </c>
      <c r="I14" s="65">
        <v>5</v>
      </c>
      <c r="J14" s="65">
        <v>3</v>
      </c>
      <c r="K14" s="65">
        <v>5</v>
      </c>
      <c r="L14" s="65">
        <v>5</v>
      </c>
      <c r="M14" s="65">
        <v>6</v>
      </c>
      <c r="N14" s="101">
        <f>SUM(E14:M14)</f>
        <v>43</v>
      </c>
      <c r="O14" s="65">
        <v>4</v>
      </c>
      <c r="P14" s="65">
        <v>9</v>
      </c>
      <c r="Q14" s="65">
        <v>5</v>
      </c>
      <c r="R14" s="65">
        <v>5</v>
      </c>
      <c r="S14" s="65">
        <v>6</v>
      </c>
      <c r="T14" s="65">
        <v>4</v>
      </c>
      <c r="U14" s="65">
        <v>5</v>
      </c>
      <c r="V14" s="65">
        <v>4</v>
      </c>
      <c r="W14" s="65">
        <v>8</v>
      </c>
      <c r="X14" s="102">
        <f>SUM(O14:W14)</f>
        <v>50</v>
      </c>
      <c r="Y14" s="103">
        <f>SUM(N14,X14)</f>
        <v>93</v>
      </c>
      <c r="Z14" s="69">
        <f>SUM(Y14-C14)</f>
        <v>75</v>
      </c>
      <c r="AA14" s="17"/>
      <c r="AB14" s="17"/>
      <c r="AC14" s="17"/>
      <c r="AD14" s="54"/>
    </row>
    <row r="15" spans="1:31" ht="21" customHeight="1">
      <c r="A15" s="95" t="s">
        <v>18</v>
      </c>
      <c r="B15" s="292">
        <f>INDEX('2017 EoS Pairings'!$U$4:$U$32,MATCH(A15,'2017 EoS Pairings'!$T$4:$T$32,0),1)</f>
        <v>13.8</v>
      </c>
      <c r="C15" s="293">
        <f>INDEX('2017 EoS Pairings'!$V$4:$V$32,MATCH(A15,'2017 EoS Pairings'!$T$4:$T$32,0),1)</f>
        <v>15</v>
      </c>
      <c r="D15" s="293">
        <f>INDEX('2017 EoS Pairings'!$W$4:$W$32,MATCH(A15,'2017 EoS Pairings'!$T$4:$T$32,0),1)</f>
        <v>13</v>
      </c>
      <c r="E15" s="96">
        <v>6</v>
      </c>
      <c r="F15" s="96">
        <v>6</v>
      </c>
      <c r="G15" s="96">
        <v>4</v>
      </c>
      <c r="H15" s="96">
        <v>2</v>
      </c>
      <c r="I15" s="96">
        <v>5</v>
      </c>
      <c r="J15" s="96">
        <v>4</v>
      </c>
      <c r="K15" s="96">
        <v>3</v>
      </c>
      <c r="L15" s="96">
        <v>3</v>
      </c>
      <c r="M15" s="96">
        <v>4</v>
      </c>
      <c r="N15" s="107">
        <f t="shared" si="1"/>
        <v>37</v>
      </c>
      <c r="O15" s="96">
        <v>4</v>
      </c>
      <c r="P15" s="96">
        <v>4</v>
      </c>
      <c r="Q15" s="96">
        <v>5</v>
      </c>
      <c r="R15" s="96">
        <v>5</v>
      </c>
      <c r="S15" s="96">
        <v>7</v>
      </c>
      <c r="T15" s="96">
        <v>4</v>
      </c>
      <c r="U15" s="96">
        <v>4</v>
      </c>
      <c r="V15" s="96">
        <v>4</v>
      </c>
      <c r="W15" s="96">
        <v>6</v>
      </c>
      <c r="X15" s="108">
        <f t="shared" si="0"/>
        <v>43</v>
      </c>
      <c r="Y15" s="109">
        <f t="shared" si="2"/>
        <v>80</v>
      </c>
      <c r="Z15" s="100">
        <f>SUM(Y15-C15)</f>
        <v>65</v>
      </c>
      <c r="AA15" s="17"/>
      <c r="AB15" s="17"/>
      <c r="AC15" s="17"/>
      <c r="AD15" s="54"/>
    </row>
    <row r="16" spans="1:31" ht="21" customHeight="1">
      <c r="A16" s="76" t="s">
        <v>97</v>
      </c>
      <c r="B16" s="77">
        <f>INDEX('2017 EoS Pairings'!$U$4:$U$32,MATCH(A16,'2017 EoS Pairings'!$T$4:$T$32,0),1)</f>
        <v>20.399999999999999</v>
      </c>
      <c r="C16" s="78">
        <f>INDEX('2017 EoS Pairings'!$V$4:$V$32,MATCH(A16,'2017 EoS Pairings'!$T$4:$T$32,0),1)</f>
        <v>23</v>
      </c>
      <c r="D16" s="78">
        <f>INDEX('2017 EoS Pairings'!$W$4:$W$32,MATCH(A16,'2017 EoS Pairings'!$T$4:$T$32,0),1)</f>
        <v>20</v>
      </c>
      <c r="E16" s="26">
        <v>7</v>
      </c>
      <c r="F16" s="26">
        <v>7</v>
      </c>
      <c r="G16" s="26">
        <v>5</v>
      </c>
      <c r="H16" s="26">
        <v>4</v>
      </c>
      <c r="I16" s="26">
        <v>6</v>
      </c>
      <c r="J16" s="26">
        <v>6</v>
      </c>
      <c r="K16" s="26">
        <v>6</v>
      </c>
      <c r="L16" s="26">
        <v>5</v>
      </c>
      <c r="M16" s="26">
        <v>5</v>
      </c>
      <c r="N16" s="92">
        <f t="shared" si="1"/>
        <v>51</v>
      </c>
      <c r="O16" s="26">
        <v>6</v>
      </c>
      <c r="P16" s="26">
        <v>6</v>
      </c>
      <c r="Q16" s="26">
        <v>7</v>
      </c>
      <c r="R16" s="26">
        <v>8</v>
      </c>
      <c r="S16" s="26">
        <v>11</v>
      </c>
      <c r="T16" s="26">
        <v>4</v>
      </c>
      <c r="U16" s="26">
        <v>6</v>
      </c>
      <c r="V16" s="26">
        <v>5</v>
      </c>
      <c r="W16" s="26">
        <v>5</v>
      </c>
      <c r="X16" s="93">
        <f t="shared" si="0"/>
        <v>58</v>
      </c>
      <c r="Y16" s="94">
        <f t="shared" si="2"/>
        <v>109</v>
      </c>
      <c r="Z16" s="81">
        <f t="shared" si="5"/>
        <v>86</v>
      </c>
      <c r="AA16" s="17"/>
      <c r="AB16" s="17"/>
      <c r="AC16" s="17"/>
      <c r="AD16" s="54"/>
    </row>
    <row r="17" spans="1:30" ht="21" customHeight="1">
      <c r="A17" s="76" t="s">
        <v>86</v>
      </c>
      <c r="B17" s="77">
        <f>INDEX('2017 EoS Pairings'!$U$4:$U$32,MATCH(A17,'2017 EoS Pairings'!$T$4:$T$32,0),1)</f>
        <v>26.4</v>
      </c>
      <c r="C17" s="78">
        <f>INDEX('2017 EoS Pairings'!$V$4:$V$32,MATCH(A17,'2017 EoS Pairings'!$T$4:$T$32,0),1)</f>
        <v>29</v>
      </c>
      <c r="D17" s="78">
        <f>INDEX('2017 EoS Pairings'!$W$4:$W$32,MATCH(A17,'2017 EoS Pairings'!$T$4:$T$32,0),1)</f>
        <v>26</v>
      </c>
      <c r="E17" s="26">
        <v>6</v>
      </c>
      <c r="F17" s="26">
        <v>6</v>
      </c>
      <c r="G17" s="26">
        <v>5</v>
      </c>
      <c r="H17" s="26">
        <v>5</v>
      </c>
      <c r="I17" s="26">
        <v>6</v>
      </c>
      <c r="J17" s="26">
        <v>6</v>
      </c>
      <c r="K17" s="26">
        <v>7</v>
      </c>
      <c r="L17" s="26">
        <v>5</v>
      </c>
      <c r="M17" s="26">
        <v>6</v>
      </c>
      <c r="N17" s="92">
        <f t="shared" si="1"/>
        <v>52</v>
      </c>
      <c r="O17" s="26">
        <v>4</v>
      </c>
      <c r="P17" s="26">
        <v>10</v>
      </c>
      <c r="Q17" s="26">
        <v>7</v>
      </c>
      <c r="R17" s="26">
        <v>8</v>
      </c>
      <c r="S17" s="26">
        <v>7</v>
      </c>
      <c r="T17" s="26">
        <v>4</v>
      </c>
      <c r="U17" s="26">
        <v>5</v>
      </c>
      <c r="V17" s="26">
        <v>5</v>
      </c>
      <c r="W17" s="26">
        <v>9</v>
      </c>
      <c r="X17" s="93">
        <f t="shared" si="0"/>
        <v>59</v>
      </c>
      <c r="Y17" s="94">
        <f t="shared" si="2"/>
        <v>111</v>
      </c>
      <c r="Z17" s="81">
        <f>SUM(Y17-C17)</f>
        <v>82</v>
      </c>
      <c r="AA17" s="17"/>
      <c r="AB17" s="17"/>
      <c r="AC17" s="17"/>
      <c r="AD17" s="54"/>
    </row>
    <row r="18" spans="1:30" ht="21" customHeight="1" thickBot="1">
      <c r="A18" s="64" t="s">
        <v>11</v>
      </c>
      <c r="B18" s="294">
        <f>INDEX('2017 EoS Pairings'!$U$4:$U$32,MATCH(A18,'2017 EoS Pairings'!$T$4:$T$32,0),1)</f>
        <v>23.5</v>
      </c>
      <c r="C18" s="295">
        <f>INDEX('2017 EoS Pairings'!$V$4:$V$32,MATCH(A18,'2017 EoS Pairings'!$T$4:$T$32,0),1)</f>
        <v>26</v>
      </c>
      <c r="D18" s="295">
        <f>INDEX('2017 EoS Pairings'!$W$4:$W$32,MATCH(A18,'2017 EoS Pairings'!$T$4:$T$32,0),1)</f>
        <v>23</v>
      </c>
      <c r="E18" s="65">
        <v>5</v>
      </c>
      <c r="F18" s="65">
        <v>6</v>
      </c>
      <c r="G18" s="65">
        <v>4</v>
      </c>
      <c r="H18" s="65">
        <v>4</v>
      </c>
      <c r="I18" s="65">
        <v>5</v>
      </c>
      <c r="J18" s="65">
        <v>7</v>
      </c>
      <c r="K18" s="65">
        <v>7</v>
      </c>
      <c r="L18" s="65">
        <v>4</v>
      </c>
      <c r="M18" s="65">
        <v>4</v>
      </c>
      <c r="N18" s="110">
        <f t="shared" si="1"/>
        <v>46</v>
      </c>
      <c r="O18" s="65">
        <v>4</v>
      </c>
      <c r="P18" s="65">
        <v>6</v>
      </c>
      <c r="Q18" s="65">
        <v>7</v>
      </c>
      <c r="R18" s="65">
        <v>6</v>
      </c>
      <c r="S18" s="65">
        <v>9</v>
      </c>
      <c r="T18" s="65">
        <v>4</v>
      </c>
      <c r="U18" s="65">
        <v>6</v>
      </c>
      <c r="V18" s="65">
        <v>5</v>
      </c>
      <c r="W18" s="65">
        <v>8</v>
      </c>
      <c r="X18" s="111">
        <f t="shared" si="0"/>
        <v>55</v>
      </c>
      <c r="Y18" s="112">
        <f t="shared" si="2"/>
        <v>101</v>
      </c>
      <c r="Z18" s="69">
        <f>SUM(Y18-D18)</f>
        <v>78</v>
      </c>
      <c r="AA18" s="17"/>
      <c r="AB18" s="17"/>
      <c r="AC18" s="17"/>
      <c r="AD18" s="54"/>
    </row>
    <row r="19" spans="1:30" ht="21" customHeight="1">
      <c r="A19" s="95" t="s">
        <v>98</v>
      </c>
      <c r="B19" s="292">
        <f>INDEX('2017 EoS Pairings'!$U$4:$U$32,MATCH(A19,'2017 EoS Pairings'!$T$4:$T$32,0),1)</f>
        <v>12.2</v>
      </c>
      <c r="C19" s="293">
        <f>INDEX('2017 EoS Pairings'!$V$4:$V$32,MATCH(A19,'2017 EoS Pairings'!$T$4:$T$32,0),1)</f>
        <v>14</v>
      </c>
      <c r="D19" s="293">
        <f>INDEX('2017 EoS Pairings'!$W$4:$W$32,MATCH(A19,'2017 EoS Pairings'!$T$4:$T$32,0),1)</f>
        <v>11</v>
      </c>
      <c r="E19" s="96">
        <v>4</v>
      </c>
      <c r="F19" s="96">
        <v>7</v>
      </c>
      <c r="G19" s="96">
        <v>4</v>
      </c>
      <c r="H19" s="96">
        <v>2</v>
      </c>
      <c r="I19" s="96">
        <v>5</v>
      </c>
      <c r="J19" s="96">
        <v>4</v>
      </c>
      <c r="K19" s="96">
        <v>5</v>
      </c>
      <c r="L19" s="96">
        <v>3</v>
      </c>
      <c r="M19" s="96">
        <v>4</v>
      </c>
      <c r="N19" s="97">
        <f t="shared" si="1"/>
        <v>38</v>
      </c>
      <c r="O19" s="96">
        <v>5</v>
      </c>
      <c r="P19" s="96">
        <v>7</v>
      </c>
      <c r="Q19" s="96">
        <v>4</v>
      </c>
      <c r="R19" s="96">
        <v>5</v>
      </c>
      <c r="S19" s="96">
        <v>8</v>
      </c>
      <c r="T19" s="96">
        <v>4</v>
      </c>
      <c r="U19" s="96">
        <v>3</v>
      </c>
      <c r="V19" s="96">
        <v>8</v>
      </c>
      <c r="W19" s="96">
        <v>5</v>
      </c>
      <c r="X19" s="98">
        <f t="shared" si="0"/>
        <v>49</v>
      </c>
      <c r="Y19" s="99">
        <f t="shared" si="2"/>
        <v>87</v>
      </c>
      <c r="Z19" s="100">
        <f>SUM(Y19-C19)</f>
        <v>73</v>
      </c>
      <c r="AA19" s="17"/>
      <c r="AB19" s="17"/>
      <c r="AC19" s="17"/>
      <c r="AD19" s="54"/>
    </row>
    <row r="20" spans="1:30" ht="21" customHeight="1">
      <c r="A20" s="76" t="s">
        <v>114</v>
      </c>
      <c r="B20" s="77">
        <f>INDEX('2017 EoS Pairings'!$U$4:$U$32,MATCH(A20,'2017 EoS Pairings'!$T$4:$T$32,0),1)</f>
        <v>36.200000000000003</v>
      </c>
      <c r="C20" s="78">
        <f>INDEX('2017 EoS Pairings'!$V$4:$V$32,MATCH(A20,'2017 EoS Pairings'!$T$4:$T$32,0),1)</f>
        <v>40</v>
      </c>
      <c r="D20" s="78">
        <f>INDEX('2017 EoS Pairings'!$W$4:$W$32,MATCH(A20,'2017 EoS Pairings'!$T$4:$T$32,0),1)</f>
        <v>36</v>
      </c>
      <c r="E20" s="26">
        <v>10</v>
      </c>
      <c r="F20" s="26">
        <v>7</v>
      </c>
      <c r="G20" s="26">
        <v>7</v>
      </c>
      <c r="H20" s="26">
        <v>6</v>
      </c>
      <c r="I20" s="26">
        <v>5</v>
      </c>
      <c r="J20" s="26">
        <v>7</v>
      </c>
      <c r="K20" s="26">
        <v>11</v>
      </c>
      <c r="L20" s="26">
        <v>7</v>
      </c>
      <c r="M20" s="26">
        <v>10</v>
      </c>
      <c r="N20" s="89">
        <f t="shared" si="1"/>
        <v>70</v>
      </c>
      <c r="O20" s="26">
        <v>9</v>
      </c>
      <c r="P20" s="26">
        <v>10</v>
      </c>
      <c r="Q20" s="26">
        <v>7</v>
      </c>
      <c r="R20" s="26">
        <v>7</v>
      </c>
      <c r="S20" s="26">
        <v>11</v>
      </c>
      <c r="T20" s="26">
        <v>7</v>
      </c>
      <c r="U20" s="26">
        <v>6</v>
      </c>
      <c r="V20" s="26">
        <v>8</v>
      </c>
      <c r="W20" s="26">
        <v>11</v>
      </c>
      <c r="X20" s="90">
        <f t="shared" si="0"/>
        <v>76</v>
      </c>
      <c r="Y20" s="91">
        <f t="shared" si="2"/>
        <v>146</v>
      </c>
      <c r="Z20" s="81">
        <f>SUM(Y20-C20)</f>
        <v>106</v>
      </c>
      <c r="AA20" s="17"/>
      <c r="AB20" s="17"/>
      <c r="AC20" s="17"/>
      <c r="AD20" s="54"/>
    </row>
    <row r="21" spans="1:30" ht="21" customHeight="1">
      <c r="A21" s="76" t="s">
        <v>100</v>
      </c>
      <c r="B21" s="77">
        <f>INDEX('2017 EoS Pairings'!$U$4:$U$32,MATCH(A21,'2017 EoS Pairings'!$T$4:$T$32,0),1)</f>
        <v>31.5</v>
      </c>
      <c r="C21" s="78">
        <f>INDEX('2017 EoS Pairings'!$V$4:$V$32,MATCH(A21,'2017 EoS Pairings'!$T$4:$T$32,0),1)</f>
        <v>35</v>
      </c>
      <c r="D21" s="78">
        <f>INDEX('2017 EoS Pairings'!$W$4:$W$32,MATCH(A21,'2017 EoS Pairings'!$T$4:$T$32,0),1)</f>
        <v>31</v>
      </c>
      <c r="E21" s="26">
        <v>10</v>
      </c>
      <c r="F21" s="26">
        <v>10</v>
      </c>
      <c r="G21" s="26">
        <v>8</v>
      </c>
      <c r="H21" s="26">
        <v>5</v>
      </c>
      <c r="I21" s="26">
        <v>10</v>
      </c>
      <c r="J21" s="26">
        <v>7</v>
      </c>
      <c r="K21" s="26">
        <v>6</v>
      </c>
      <c r="L21" s="26">
        <v>5</v>
      </c>
      <c r="M21" s="26">
        <v>5</v>
      </c>
      <c r="N21" s="89">
        <f t="shared" si="1"/>
        <v>66</v>
      </c>
      <c r="O21" s="26">
        <v>5</v>
      </c>
      <c r="P21" s="26">
        <v>6</v>
      </c>
      <c r="Q21" s="26">
        <v>4</v>
      </c>
      <c r="R21" s="26">
        <v>10</v>
      </c>
      <c r="S21" s="26">
        <v>11</v>
      </c>
      <c r="T21" s="26">
        <v>6</v>
      </c>
      <c r="U21" s="26">
        <v>6</v>
      </c>
      <c r="V21" s="26">
        <v>7</v>
      </c>
      <c r="W21" s="26">
        <v>8</v>
      </c>
      <c r="X21" s="90">
        <f t="shared" si="0"/>
        <v>63</v>
      </c>
      <c r="Y21" s="91">
        <f t="shared" si="2"/>
        <v>129</v>
      </c>
      <c r="Z21" s="81">
        <f>SUM(Y21-C21)</f>
        <v>94</v>
      </c>
      <c r="AA21" s="17"/>
      <c r="AB21" s="17"/>
      <c r="AC21" s="17"/>
      <c r="AD21" s="54"/>
    </row>
    <row r="22" spans="1:30" ht="21" customHeight="1" thickBot="1">
      <c r="A22" s="64" t="s">
        <v>83</v>
      </c>
      <c r="B22" s="294">
        <f>INDEX('2017 EoS Pairings'!$U$4:$U$32,MATCH(A22,'2017 EoS Pairings'!$T$4:$T$32,0),1)</f>
        <v>15.2</v>
      </c>
      <c r="C22" s="295">
        <f>INDEX('2017 EoS Pairings'!$V$4:$V$32,MATCH(A22,'2017 EoS Pairings'!$T$4:$T$32,0),1)</f>
        <v>17</v>
      </c>
      <c r="D22" s="295">
        <f>INDEX('2017 EoS Pairings'!$W$4:$W$32,MATCH(A22,'2017 EoS Pairings'!$T$4:$T$32,0),1)</f>
        <v>14</v>
      </c>
      <c r="E22" s="65">
        <v>6</v>
      </c>
      <c r="F22" s="65">
        <v>7</v>
      </c>
      <c r="G22" s="65">
        <v>5</v>
      </c>
      <c r="H22" s="65">
        <v>8</v>
      </c>
      <c r="I22" s="65">
        <v>5</v>
      </c>
      <c r="J22" s="65">
        <v>4</v>
      </c>
      <c r="K22" s="65">
        <v>5</v>
      </c>
      <c r="L22" s="65">
        <v>4</v>
      </c>
      <c r="M22" s="65">
        <v>6</v>
      </c>
      <c r="N22" s="101">
        <f t="shared" si="1"/>
        <v>50</v>
      </c>
      <c r="O22" s="65">
        <v>6</v>
      </c>
      <c r="P22" s="65">
        <v>10</v>
      </c>
      <c r="Q22" s="65">
        <v>6</v>
      </c>
      <c r="R22" s="65">
        <v>6</v>
      </c>
      <c r="S22" s="65">
        <v>6</v>
      </c>
      <c r="T22" s="65">
        <v>6</v>
      </c>
      <c r="U22" s="65">
        <v>5</v>
      </c>
      <c r="V22" s="65">
        <v>5</v>
      </c>
      <c r="W22" s="65">
        <v>5</v>
      </c>
      <c r="X22" s="102">
        <f t="shared" si="0"/>
        <v>55</v>
      </c>
      <c r="Y22" s="103">
        <f t="shared" si="2"/>
        <v>105</v>
      </c>
      <c r="Z22" s="69">
        <f>SUM(Y22-C22)</f>
        <v>88</v>
      </c>
      <c r="AA22" s="17"/>
      <c r="AB22" s="17"/>
      <c r="AC22" s="17"/>
      <c r="AD22" s="54"/>
    </row>
    <row r="23" spans="1:30" ht="21" customHeight="1">
      <c r="A23" s="95" t="s">
        <v>12</v>
      </c>
      <c r="B23" s="292">
        <f>INDEX('2017 EoS Pairings'!$U$4:$U$32,MATCH(A23,'2017 EoS Pairings'!$T$4:$T$32,0),1)</f>
        <v>17.2</v>
      </c>
      <c r="C23" s="293">
        <f>INDEX('2017 EoS Pairings'!$V$4:$V$32,MATCH(A23,'2017 EoS Pairings'!$T$4:$T$32,0),1)</f>
        <v>19</v>
      </c>
      <c r="D23" s="293">
        <f>INDEX('2017 EoS Pairings'!$W$4:$W$32,MATCH(A23,'2017 EoS Pairings'!$T$4:$T$32,0),1)</f>
        <v>16</v>
      </c>
      <c r="E23" s="96">
        <v>4</v>
      </c>
      <c r="F23" s="96">
        <v>5</v>
      </c>
      <c r="G23" s="96">
        <v>4</v>
      </c>
      <c r="H23" s="96">
        <v>5</v>
      </c>
      <c r="I23" s="96">
        <v>4</v>
      </c>
      <c r="J23" s="96">
        <v>7</v>
      </c>
      <c r="K23" s="96">
        <v>6</v>
      </c>
      <c r="L23" s="96">
        <v>3</v>
      </c>
      <c r="M23" s="96">
        <v>5</v>
      </c>
      <c r="N23" s="97">
        <f t="shared" ref="N23:N30" si="6">SUM(E23:M23)</f>
        <v>43</v>
      </c>
      <c r="O23" s="96">
        <v>4</v>
      </c>
      <c r="P23" s="96">
        <v>6</v>
      </c>
      <c r="Q23" s="96">
        <v>5</v>
      </c>
      <c r="R23" s="96">
        <v>4</v>
      </c>
      <c r="S23" s="96">
        <v>6</v>
      </c>
      <c r="T23" s="96">
        <v>9</v>
      </c>
      <c r="U23" s="96">
        <v>5</v>
      </c>
      <c r="V23" s="96">
        <v>6</v>
      </c>
      <c r="W23" s="96">
        <v>5</v>
      </c>
      <c r="X23" s="98">
        <f t="shared" si="0"/>
        <v>50</v>
      </c>
      <c r="Y23" s="99">
        <f t="shared" si="2"/>
        <v>93</v>
      </c>
      <c r="Z23" s="100">
        <f>SUM(Y23-D23)</f>
        <v>77</v>
      </c>
      <c r="AD23" s="54"/>
    </row>
    <row r="24" spans="1:30" ht="21" customHeight="1">
      <c r="A24" s="76" t="s">
        <v>104</v>
      </c>
      <c r="B24" s="77">
        <f>INDEX('2017 EoS Pairings'!$U$4:$U$32,MATCH(A24,'2017 EoS Pairings'!$T$4:$T$32,0),1)</f>
        <v>14.7</v>
      </c>
      <c r="C24" s="78">
        <f>INDEX('2017 EoS Pairings'!$V$4:$V$32,MATCH(A24,'2017 EoS Pairings'!$T$4:$T$32,0),1)</f>
        <v>16</v>
      </c>
      <c r="D24" s="78">
        <f>INDEX('2017 EoS Pairings'!$W$4:$W$32,MATCH(A24,'2017 EoS Pairings'!$T$4:$T$32,0),1)</f>
        <v>14</v>
      </c>
      <c r="E24" s="26">
        <v>6</v>
      </c>
      <c r="F24" s="26">
        <v>6</v>
      </c>
      <c r="G24" s="26">
        <v>5</v>
      </c>
      <c r="H24" s="26">
        <v>4</v>
      </c>
      <c r="I24" s="26">
        <v>5</v>
      </c>
      <c r="J24" s="26">
        <v>6</v>
      </c>
      <c r="K24" s="26">
        <v>4</v>
      </c>
      <c r="L24" s="26">
        <v>3</v>
      </c>
      <c r="M24" s="26">
        <v>8</v>
      </c>
      <c r="N24" s="89">
        <f t="shared" si="6"/>
        <v>47</v>
      </c>
      <c r="O24" s="26">
        <v>5</v>
      </c>
      <c r="P24" s="26">
        <v>4</v>
      </c>
      <c r="Q24" s="26">
        <v>6</v>
      </c>
      <c r="R24" s="26">
        <v>5</v>
      </c>
      <c r="S24" s="26">
        <v>7</v>
      </c>
      <c r="T24" s="26">
        <v>6</v>
      </c>
      <c r="U24" s="26">
        <v>3</v>
      </c>
      <c r="V24" s="26">
        <v>4</v>
      </c>
      <c r="W24" s="26">
        <v>6</v>
      </c>
      <c r="X24" s="90">
        <f t="shared" si="0"/>
        <v>46</v>
      </c>
      <c r="Y24" s="91">
        <f t="shared" si="2"/>
        <v>93</v>
      </c>
      <c r="Z24" s="81">
        <f>SUM(Y24-C24)</f>
        <v>77</v>
      </c>
      <c r="AD24" s="54"/>
    </row>
    <row r="25" spans="1:30" ht="21" customHeight="1">
      <c r="A25" s="76" t="s">
        <v>13</v>
      </c>
      <c r="B25" s="77">
        <f>INDEX('2017 EoS Pairings'!$U$4:$U$32,MATCH(A25,'2017 EoS Pairings'!$T$4:$T$32,0),1)</f>
        <v>32.5</v>
      </c>
      <c r="C25" s="78">
        <f>INDEX('2017 EoS Pairings'!$V$4:$V$32,MATCH(A25,'2017 EoS Pairings'!$T$4:$T$32,0),1)</f>
        <v>36</v>
      </c>
      <c r="D25" s="78">
        <f>INDEX('2017 EoS Pairings'!$W$4:$W$32,MATCH(A25,'2017 EoS Pairings'!$T$4:$T$32,0),1)</f>
        <v>33</v>
      </c>
      <c r="E25" s="26">
        <v>6</v>
      </c>
      <c r="F25" s="26">
        <v>6</v>
      </c>
      <c r="G25" s="26">
        <v>6</v>
      </c>
      <c r="H25" s="26">
        <v>5</v>
      </c>
      <c r="I25" s="26">
        <v>6</v>
      </c>
      <c r="J25" s="26">
        <v>6</v>
      </c>
      <c r="K25" s="26">
        <v>8</v>
      </c>
      <c r="L25" s="26">
        <v>5</v>
      </c>
      <c r="M25" s="26">
        <v>5</v>
      </c>
      <c r="N25" s="89">
        <f t="shared" si="6"/>
        <v>53</v>
      </c>
      <c r="O25" s="26">
        <v>5</v>
      </c>
      <c r="P25" s="26">
        <v>7</v>
      </c>
      <c r="Q25" s="26">
        <v>6</v>
      </c>
      <c r="R25" s="26">
        <v>7</v>
      </c>
      <c r="S25" s="26">
        <v>8</v>
      </c>
      <c r="T25" s="26">
        <v>6</v>
      </c>
      <c r="U25" s="26">
        <v>6</v>
      </c>
      <c r="V25" s="26">
        <v>7</v>
      </c>
      <c r="W25" s="26">
        <v>11</v>
      </c>
      <c r="X25" s="90">
        <f t="shared" si="0"/>
        <v>63</v>
      </c>
      <c r="Y25" s="91">
        <f t="shared" si="2"/>
        <v>116</v>
      </c>
      <c r="Z25" s="81">
        <f>SUM(Y25-D25)</f>
        <v>83</v>
      </c>
      <c r="AD25" s="54"/>
    </row>
    <row r="26" spans="1:30" ht="21" customHeight="1" thickBot="1">
      <c r="A26" s="64" t="s">
        <v>95</v>
      </c>
      <c r="B26" s="294">
        <f>INDEX('2017 EoS Pairings'!$U$4:$U$32,MATCH(A26,'2017 EoS Pairings'!$T$4:$T$32,0),1)</f>
        <v>14.3</v>
      </c>
      <c r="C26" s="295">
        <f>INDEX('2017 EoS Pairings'!$V$4:$V$32,MATCH(A26,'2017 EoS Pairings'!$T$4:$T$32,0),1)</f>
        <v>16</v>
      </c>
      <c r="D26" s="295">
        <f>INDEX('2017 EoS Pairings'!$W$4:$W$32,MATCH(A26,'2017 EoS Pairings'!$T$4:$T$32,0),1)</f>
        <v>13</v>
      </c>
      <c r="E26" s="65">
        <v>6</v>
      </c>
      <c r="F26" s="65">
        <v>5</v>
      </c>
      <c r="G26" s="65">
        <v>6</v>
      </c>
      <c r="H26" s="65">
        <v>3</v>
      </c>
      <c r="I26" s="65">
        <v>5</v>
      </c>
      <c r="J26" s="65">
        <v>5</v>
      </c>
      <c r="K26" s="65">
        <v>5</v>
      </c>
      <c r="L26" s="65">
        <v>4</v>
      </c>
      <c r="M26" s="65">
        <v>5</v>
      </c>
      <c r="N26" s="101">
        <f t="shared" si="6"/>
        <v>44</v>
      </c>
      <c r="O26" s="65">
        <v>6</v>
      </c>
      <c r="P26" s="65">
        <v>4</v>
      </c>
      <c r="Q26" s="65">
        <v>6</v>
      </c>
      <c r="R26" s="65">
        <v>7</v>
      </c>
      <c r="S26" s="65">
        <v>6</v>
      </c>
      <c r="T26" s="65">
        <v>6</v>
      </c>
      <c r="U26" s="65">
        <v>5</v>
      </c>
      <c r="V26" s="65">
        <v>5</v>
      </c>
      <c r="W26" s="65">
        <v>6</v>
      </c>
      <c r="X26" s="102">
        <f t="shared" si="0"/>
        <v>51</v>
      </c>
      <c r="Y26" s="103">
        <f t="shared" si="2"/>
        <v>95</v>
      </c>
      <c r="Z26" s="69">
        <f>SUM(Y26-C26)</f>
        <v>79</v>
      </c>
      <c r="AD26" s="54"/>
    </row>
    <row r="27" spans="1:30" s="313" customFormat="1" ht="21" customHeight="1">
      <c r="A27" s="95" t="s">
        <v>14</v>
      </c>
      <c r="B27" s="292">
        <f>INDEX('2017 EoS Pairings'!$U$4:$U$32,MATCH(A27,'2017 EoS Pairings'!$T$4:$T$32,0),1)</f>
        <v>13.4</v>
      </c>
      <c r="C27" s="293">
        <f>INDEX('2017 EoS Pairings'!$V$4:$V$32,MATCH(A27,'2017 EoS Pairings'!$T$4:$T$32,0),1)</f>
        <v>15</v>
      </c>
      <c r="D27" s="293">
        <f>INDEX('2017 EoS Pairings'!$W$4:$W$32,MATCH(A27,'2017 EoS Pairings'!$T$4:$T$32,0),1)</f>
        <v>12</v>
      </c>
      <c r="E27" s="96">
        <v>6</v>
      </c>
      <c r="F27" s="96">
        <v>6</v>
      </c>
      <c r="G27" s="96">
        <v>5</v>
      </c>
      <c r="H27" s="96">
        <v>3</v>
      </c>
      <c r="I27" s="96">
        <v>5</v>
      </c>
      <c r="J27" s="96">
        <v>4</v>
      </c>
      <c r="K27" s="96">
        <v>4</v>
      </c>
      <c r="L27" s="96">
        <v>4</v>
      </c>
      <c r="M27" s="96">
        <v>5</v>
      </c>
      <c r="N27" s="97">
        <f t="shared" si="6"/>
        <v>42</v>
      </c>
      <c r="O27" s="96">
        <v>4</v>
      </c>
      <c r="P27" s="96">
        <v>6</v>
      </c>
      <c r="Q27" s="96">
        <v>5</v>
      </c>
      <c r="R27" s="96">
        <v>5</v>
      </c>
      <c r="S27" s="96">
        <v>5</v>
      </c>
      <c r="T27" s="96">
        <v>2</v>
      </c>
      <c r="U27" s="96">
        <v>4</v>
      </c>
      <c r="V27" s="96">
        <v>5</v>
      </c>
      <c r="W27" s="96">
        <v>5</v>
      </c>
      <c r="X27" s="98">
        <f>SUM(O27:W27)</f>
        <v>41</v>
      </c>
      <c r="Y27" s="99">
        <f>SUM(N27,X27)</f>
        <v>83</v>
      </c>
      <c r="Z27" s="100">
        <f>SUM(Y27-C27)</f>
        <v>68</v>
      </c>
      <c r="AD27" s="54"/>
    </row>
    <row r="28" spans="1:30" s="313" customFormat="1" ht="21" customHeight="1">
      <c r="A28" s="76" t="s">
        <v>48</v>
      </c>
      <c r="B28" s="77">
        <f>INDEX('2017 EoS Pairings'!$U$4:$U$32,MATCH(A28,'2017 EoS Pairings'!$T$4:$T$32,0),1)</f>
        <v>18.600000000000001</v>
      </c>
      <c r="C28" s="78">
        <f>INDEX('2017 EoS Pairings'!$V$4:$V$32,MATCH(A28,'2017 EoS Pairings'!$T$4:$T$32,0),1)</f>
        <v>21</v>
      </c>
      <c r="D28" s="78">
        <f>INDEX('2017 EoS Pairings'!$W$4:$W$32,MATCH(A28,'2017 EoS Pairings'!$T$4:$T$32,0),1)</f>
        <v>18</v>
      </c>
      <c r="E28" s="26">
        <v>8</v>
      </c>
      <c r="F28" s="26">
        <v>5</v>
      </c>
      <c r="G28" s="26">
        <v>5</v>
      </c>
      <c r="H28" s="26">
        <v>4</v>
      </c>
      <c r="I28" s="26">
        <v>6</v>
      </c>
      <c r="J28" s="26">
        <v>4</v>
      </c>
      <c r="K28" s="26">
        <v>7</v>
      </c>
      <c r="L28" s="26">
        <v>4</v>
      </c>
      <c r="M28" s="26">
        <v>5</v>
      </c>
      <c r="N28" s="89">
        <f t="shared" si="6"/>
        <v>48</v>
      </c>
      <c r="O28" s="26">
        <v>5</v>
      </c>
      <c r="P28" s="26">
        <v>5</v>
      </c>
      <c r="Q28" s="26">
        <v>5</v>
      </c>
      <c r="R28" s="26">
        <v>6</v>
      </c>
      <c r="S28" s="26">
        <v>5</v>
      </c>
      <c r="T28" s="26">
        <v>5</v>
      </c>
      <c r="U28" s="26">
        <v>6</v>
      </c>
      <c r="V28" s="26">
        <v>6</v>
      </c>
      <c r="W28" s="26">
        <v>6</v>
      </c>
      <c r="X28" s="90">
        <f>SUM(O28:W28)</f>
        <v>49</v>
      </c>
      <c r="Y28" s="91">
        <f>SUM(N28,X28)</f>
        <v>97</v>
      </c>
      <c r="Z28" s="100">
        <f t="shared" ref="Z28:Z30" si="7">SUM(Y28-C28)</f>
        <v>76</v>
      </c>
      <c r="AD28" s="54"/>
    </row>
    <row r="29" spans="1:30" s="313" customFormat="1" ht="21" customHeight="1">
      <c r="A29" s="76" t="s">
        <v>94</v>
      </c>
      <c r="B29" s="77">
        <f>INDEX('2017 EoS Pairings'!$U$4:$U$32,MATCH(A29,'2017 EoS Pairings'!$T$4:$T$32,0),1)</f>
        <v>17</v>
      </c>
      <c r="C29" s="78">
        <f>INDEX('2017 EoS Pairings'!$V$4:$V$32,MATCH(A29,'2017 EoS Pairings'!$T$4:$T$32,0),1)</f>
        <v>19</v>
      </c>
      <c r="D29" s="78">
        <f>INDEX('2017 EoS Pairings'!$W$4:$W$32,MATCH(A29,'2017 EoS Pairings'!$T$4:$T$32,0),1)</f>
        <v>16</v>
      </c>
      <c r="E29" s="26">
        <v>6</v>
      </c>
      <c r="F29" s="26">
        <v>7</v>
      </c>
      <c r="G29" s="26">
        <v>4</v>
      </c>
      <c r="H29" s="26">
        <v>3</v>
      </c>
      <c r="I29" s="26">
        <v>5</v>
      </c>
      <c r="J29" s="26">
        <v>5</v>
      </c>
      <c r="K29" s="26">
        <v>6</v>
      </c>
      <c r="L29" s="26">
        <v>4</v>
      </c>
      <c r="M29" s="26">
        <v>6</v>
      </c>
      <c r="N29" s="89">
        <f t="shared" si="6"/>
        <v>46</v>
      </c>
      <c r="O29" s="26">
        <v>5</v>
      </c>
      <c r="P29" s="26">
        <v>5</v>
      </c>
      <c r="Q29" s="26">
        <v>6</v>
      </c>
      <c r="R29" s="26">
        <v>4</v>
      </c>
      <c r="S29" s="26">
        <v>8</v>
      </c>
      <c r="T29" s="26">
        <v>4</v>
      </c>
      <c r="U29" s="26">
        <v>5</v>
      </c>
      <c r="V29" s="26">
        <v>6</v>
      </c>
      <c r="W29" s="26">
        <v>11</v>
      </c>
      <c r="X29" s="90">
        <f>SUM(O29:W29)</f>
        <v>54</v>
      </c>
      <c r="Y29" s="91">
        <f>SUM(N29,X29)</f>
        <v>100</v>
      </c>
      <c r="Z29" s="100">
        <f>SUM(Y29-D29)</f>
        <v>84</v>
      </c>
      <c r="AD29" s="54"/>
    </row>
    <row r="30" spans="1:30" s="313" customFormat="1" ht="21" customHeight="1" thickBot="1">
      <c r="A30" s="64" t="s">
        <v>78</v>
      </c>
      <c r="B30" s="294">
        <f>INDEX('2017 EoS Pairings'!$U$4:$U$32,MATCH(A30,'2017 EoS Pairings'!$T$4:$T$32,0),1)</f>
        <v>20.5</v>
      </c>
      <c r="C30" s="295">
        <f>INDEX('2017 EoS Pairings'!$V$4:$V$32,MATCH(A30,'2017 EoS Pairings'!$T$4:$T$32,0),1)</f>
        <v>23</v>
      </c>
      <c r="D30" s="295">
        <f>INDEX('2017 EoS Pairings'!$W$4:$W$32,MATCH(A30,'2017 EoS Pairings'!$T$4:$T$32,0),1)</f>
        <v>20</v>
      </c>
      <c r="E30" s="65">
        <v>4</v>
      </c>
      <c r="F30" s="65">
        <v>6</v>
      </c>
      <c r="G30" s="65">
        <v>6</v>
      </c>
      <c r="H30" s="65">
        <v>4</v>
      </c>
      <c r="I30" s="65">
        <v>6</v>
      </c>
      <c r="J30" s="65">
        <v>4</v>
      </c>
      <c r="K30" s="65">
        <v>5</v>
      </c>
      <c r="L30" s="65">
        <v>5</v>
      </c>
      <c r="M30" s="65">
        <v>6</v>
      </c>
      <c r="N30" s="101">
        <f t="shared" si="6"/>
        <v>46</v>
      </c>
      <c r="O30" s="65">
        <v>5</v>
      </c>
      <c r="P30" s="65">
        <v>7</v>
      </c>
      <c r="Q30" s="65">
        <v>7</v>
      </c>
      <c r="R30" s="65">
        <v>5</v>
      </c>
      <c r="S30" s="65">
        <v>5</v>
      </c>
      <c r="T30" s="65">
        <v>4</v>
      </c>
      <c r="U30" s="65">
        <v>10</v>
      </c>
      <c r="V30" s="65">
        <v>4</v>
      </c>
      <c r="W30" s="65">
        <v>5</v>
      </c>
      <c r="X30" s="102">
        <f>SUM(O30:W30)</f>
        <v>52</v>
      </c>
      <c r="Y30" s="103">
        <f>SUM(N30,X30)</f>
        <v>98</v>
      </c>
      <c r="Z30" s="100">
        <f t="shared" si="7"/>
        <v>75</v>
      </c>
      <c r="AD30" s="54"/>
    </row>
    <row r="31" spans="1:30" ht="15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299"/>
      <c r="X31" s="460" t="s">
        <v>53</v>
      </c>
      <c r="Y31" s="423"/>
      <c r="Z31" s="140">
        <f>MIN(Z3:Z26)</f>
        <v>65</v>
      </c>
    </row>
    <row r="32" spans="1:30" ht="15.75" customHeight="1">
      <c r="A32" s="427" t="s">
        <v>49</v>
      </c>
      <c r="B32" s="428"/>
      <c r="C32" s="42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424" t="s">
        <v>55</v>
      </c>
      <c r="X32" s="424"/>
      <c r="Y32" s="424"/>
      <c r="Z32" s="125">
        <f>COUNTIF(Z3:Z26,Z31)</f>
        <v>1</v>
      </c>
    </row>
    <row r="33" spans="1:3" ht="15.75" customHeight="1">
      <c r="A33" s="430" t="s">
        <v>51</v>
      </c>
      <c r="B33" s="431"/>
      <c r="C33" s="432"/>
    </row>
    <row r="34" spans="1:3" ht="15.75" customHeight="1">
      <c r="A34" s="419" t="s">
        <v>52</v>
      </c>
      <c r="B34" s="420"/>
      <c r="C34" s="421"/>
    </row>
    <row r="35" spans="1:3" ht="15.75" customHeight="1">
      <c r="A35" s="271" t="s">
        <v>53</v>
      </c>
      <c r="B35" s="272"/>
      <c r="C35" s="273"/>
    </row>
  </sheetData>
  <mergeCells count="6">
    <mergeCell ref="A34:C34"/>
    <mergeCell ref="A1:D1"/>
    <mergeCell ref="X31:Y31"/>
    <mergeCell ref="A32:C32"/>
    <mergeCell ref="W32:Y32"/>
    <mergeCell ref="A33:C33"/>
  </mergeCells>
  <conditionalFormatting sqref="E3 E5:E9 E11:E22">
    <cfRule type="cellIs" dxfId="207" priority="106" operator="lessThan">
      <formula>$E$2</formula>
    </cfRule>
  </conditionalFormatting>
  <conditionalFormatting sqref="F3 F5:F9 F11:F22">
    <cfRule type="cellIs" dxfId="206" priority="105" operator="lessThan">
      <formula>$F$2</formula>
    </cfRule>
  </conditionalFormatting>
  <conditionalFormatting sqref="G3 G5:G9 G11:G22">
    <cfRule type="cellIs" dxfId="205" priority="104" operator="lessThan">
      <formula>$G$2</formula>
    </cfRule>
  </conditionalFormatting>
  <conditionalFormatting sqref="H3 H5:H9 H11:H22">
    <cfRule type="cellIs" dxfId="204" priority="103" operator="lessThan">
      <formula>$H$2</formula>
    </cfRule>
  </conditionalFormatting>
  <conditionalFormatting sqref="I3 I5:I9 I11:I22">
    <cfRule type="cellIs" dxfId="203" priority="102" operator="lessThan">
      <formula>$I$2</formula>
    </cfRule>
  </conditionalFormatting>
  <conditionalFormatting sqref="J3 J5:J9 J11:J22">
    <cfRule type="cellIs" dxfId="202" priority="101" operator="lessThan">
      <formula>$J$2</formula>
    </cfRule>
  </conditionalFormatting>
  <conditionalFormatting sqref="K3 K5:K9 K11:K22">
    <cfRule type="cellIs" dxfId="201" priority="100" operator="lessThan">
      <formula>$K$2</formula>
    </cfRule>
  </conditionalFormatting>
  <conditionalFormatting sqref="L3 L5:L9 L11:L22">
    <cfRule type="cellIs" dxfId="200" priority="99" operator="lessThan">
      <formula>$L$2</formula>
    </cfRule>
  </conditionalFormatting>
  <conditionalFormatting sqref="M3 M5:M9 M11:M22">
    <cfRule type="cellIs" dxfId="199" priority="98" operator="lessThan">
      <formula>$M$2</formula>
    </cfRule>
  </conditionalFormatting>
  <conditionalFormatting sqref="O3 O5:O9 O11:O22">
    <cfRule type="cellIs" dxfId="198" priority="97" operator="lessThan">
      <formula>$O$2</formula>
    </cfRule>
  </conditionalFormatting>
  <conditionalFormatting sqref="P3 P5:P9 P11:P22">
    <cfRule type="cellIs" dxfId="197" priority="96" operator="lessThan">
      <formula>$P$2</formula>
    </cfRule>
  </conditionalFormatting>
  <conditionalFormatting sqref="Q3 Q5:Q9 Q11:Q22">
    <cfRule type="cellIs" dxfId="196" priority="95" operator="lessThan">
      <formula>$Q$2</formula>
    </cfRule>
  </conditionalFormatting>
  <conditionalFormatting sqref="R3 R5:R9 R11:R22">
    <cfRule type="cellIs" dxfId="195" priority="94" operator="lessThan">
      <formula>$R$2</formula>
    </cfRule>
  </conditionalFormatting>
  <conditionalFormatting sqref="S3 S5:S9 S11:S22">
    <cfRule type="cellIs" dxfId="194" priority="93" operator="lessThan">
      <formula>$S$2</formula>
    </cfRule>
  </conditionalFormatting>
  <conditionalFormatting sqref="T3 T5:T9 T11:T22">
    <cfRule type="cellIs" dxfId="193" priority="92" operator="lessThan">
      <formula>$T$2</formula>
    </cfRule>
  </conditionalFormatting>
  <conditionalFormatting sqref="U3 U5:U9 U11:U22">
    <cfRule type="cellIs" dxfId="192" priority="91" operator="lessThan">
      <formula>$U$2</formula>
    </cfRule>
  </conditionalFormatting>
  <conditionalFormatting sqref="V3 V5:V9 V11:V22">
    <cfRule type="cellIs" dxfId="191" priority="90" operator="lessThan">
      <formula>$V$2</formula>
    </cfRule>
  </conditionalFormatting>
  <conditionalFormatting sqref="W3 W5:W9 W11:W22">
    <cfRule type="cellIs" dxfId="190" priority="89" operator="lessThan">
      <formula>$W$2</formula>
    </cfRule>
  </conditionalFormatting>
  <conditionalFormatting sqref="Z3:Z26">
    <cfRule type="expression" dxfId="189" priority="88">
      <formula>Z3=$Z$2</formula>
    </cfRule>
  </conditionalFormatting>
  <conditionalFormatting sqref="Y3:Y26">
    <cfRule type="expression" dxfId="188" priority="87">
      <formula>Y3=$Y$2</formula>
    </cfRule>
  </conditionalFormatting>
  <conditionalFormatting sqref="E4">
    <cfRule type="cellIs" dxfId="187" priority="83" operator="lessThan">
      <formula>$E$2</formula>
    </cfRule>
  </conditionalFormatting>
  <conditionalFormatting sqref="F4">
    <cfRule type="cellIs" dxfId="186" priority="82" operator="lessThan">
      <formula>$F$2</formula>
    </cfRule>
  </conditionalFormatting>
  <conditionalFormatting sqref="G4">
    <cfRule type="cellIs" dxfId="185" priority="81" operator="lessThan">
      <formula>$G$2</formula>
    </cfRule>
  </conditionalFormatting>
  <conditionalFormatting sqref="H4">
    <cfRule type="cellIs" dxfId="184" priority="80" operator="lessThan">
      <formula>$H$2</formula>
    </cfRule>
  </conditionalFormatting>
  <conditionalFormatting sqref="I4">
    <cfRule type="cellIs" dxfId="183" priority="79" operator="lessThan">
      <formula>$I$2</formula>
    </cfRule>
  </conditionalFormatting>
  <conditionalFormatting sqref="J4">
    <cfRule type="cellIs" dxfId="182" priority="78" operator="lessThan">
      <formula>$J$2</formula>
    </cfRule>
  </conditionalFormatting>
  <conditionalFormatting sqref="K4">
    <cfRule type="cellIs" dxfId="181" priority="77" operator="lessThan">
      <formula>$K$2</formula>
    </cfRule>
  </conditionalFormatting>
  <conditionalFormatting sqref="L4">
    <cfRule type="cellIs" dxfId="180" priority="76" operator="lessThan">
      <formula>$L$2</formula>
    </cfRule>
  </conditionalFormatting>
  <conditionalFormatting sqref="M4">
    <cfRule type="cellIs" dxfId="179" priority="75" operator="lessThan">
      <formula>$M$2</formula>
    </cfRule>
  </conditionalFormatting>
  <conditionalFormatting sqref="O4">
    <cfRule type="cellIs" dxfId="178" priority="74" operator="lessThan">
      <formula>$O$2</formula>
    </cfRule>
  </conditionalFormatting>
  <conditionalFormatting sqref="P4">
    <cfRule type="cellIs" dxfId="177" priority="73" operator="lessThan">
      <formula>$P$2</formula>
    </cfRule>
  </conditionalFormatting>
  <conditionalFormatting sqref="Q4">
    <cfRule type="cellIs" dxfId="176" priority="72" operator="lessThan">
      <formula>$Q$2</formula>
    </cfRule>
  </conditionalFormatting>
  <conditionalFormatting sqref="R4">
    <cfRule type="cellIs" dxfId="175" priority="71" operator="lessThan">
      <formula>$R$2</formula>
    </cfRule>
  </conditionalFormatting>
  <conditionalFormatting sqref="S4">
    <cfRule type="cellIs" dxfId="174" priority="70" operator="lessThan">
      <formula>$S$2</formula>
    </cfRule>
  </conditionalFormatting>
  <conditionalFormatting sqref="T4">
    <cfRule type="cellIs" dxfId="173" priority="69" operator="lessThan">
      <formula>$T$2</formula>
    </cfRule>
  </conditionalFormatting>
  <conditionalFormatting sqref="U4">
    <cfRule type="cellIs" dxfId="172" priority="68" operator="lessThan">
      <formula>$U$2</formula>
    </cfRule>
  </conditionalFormatting>
  <conditionalFormatting sqref="V4">
    <cfRule type="cellIs" dxfId="171" priority="67" operator="lessThan">
      <formula>$V$2</formula>
    </cfRule>
  </conditionalFormatting>
  <conditionalFormatting sqref="W4">
    <cfRule type="cellIs" dxfId="170" priority="66" operator="lessThan">
      <formula>$W$2</formula>
    </cfRule>
  </conditionalFormatting>
  <conditionalFormatting sqref="E23:E26">
    <cfRule type="cellIs" dxfId="169" priority="62" operator="lessThan">
      <formula>$E$2</formula>
    </cfRule>
  </conditionalFormatting>
  <conditionalFormatting sqref="F23:F26">
    <cfRule type="cellIs" dxfId="168" priority="61" operator="lessThan">
      <formula>$F$2</formula>
    </cfRule>
  </conditionalFormatting>
  <conditionalFormatting sqref="G23:G26">
    <cfRule type="cellIs" dxfId="167" priority="60" operator="lessThan">
      <formula>$G$2</formula>
    </cfRule>
  </conditionalFormatting>
  <conditionalFormatting sqref="H23:H26">
    <cfRule type="cellIs" dxfId="166" priority="59" operator="lessThan">
      <formula>$H$2</formula>
    </cfRule>
  </conditionalFormatting>
  <conditionalFormatting sqref="I23:I26">
    <cfRule type="cellIs" dxfId="165" priority="58" operator="lessThan">
      <formula>$I$2</formula>
    </cfRule>
  </conditionalFormatting>
  <conditionalFormatting sqref="J23:J26">
    <cfRule type="cellIs" dxfId="164" priority="57" operator="lessThan">
      <formula>$J$2</formula>
    </cfRule>
  </conditionalFormatting>
  <conditionalFormatting sqref="K23:K26">
    <cfRule type="cellIs" dxfId="163" priority="56" operator="lessThan">
      <formula>$K$2</formula>
    </cfRule>
  </conditionalFormatting>
  <conditionalFormatting sqref="L23:L26">
    <cfRule type="cellIs" dxfId="162" priority="55" operator="lessThan">
      <formula>$L$2</formula>
    </cfRule>
  </conditionalFormatting>
  <conditionalFormatting sqref="M23:M26">
    <cfRule type="cellIs" dxfId="161" priority="54" operator="lessThan">
      <formula>$M$2</formula>
    </cfRule>
  </conditionalFormatting>
  <conditionalFormatting sqref="O23:O26">
    <cfRule type="cellIs" dxfId="160" priority="53" operator="lessThan">
      <formula>$O$2</formula>
    </cfRule>
  </conditionalFormatting>
  <conditionalFormatting sqref="P23:P26">
    <cfRule type="cellIs" dxfId="159" priority="52" operator="lessThan">
      <formula>$P$2</formula>
    </cfRule>
  </conditionalFormatting>
  <conditionalFormatting sqref="Q23:Q26">
    <cfRule type="cellIs" dxfId="158" priority="51" operator="lessThan">
      <formula>$Q$2</formula>
    </cfRule>
  </conditionalFormatting>
  <conditionalFormatting sqref="R23:R26">
    <cfRule type="cellIs" dxfId="157" priority="50" operator="lessThan">
      <formula>$R$2</formula>
    </cfRule>
  </conditionalFormatting>
  <conditionalFormatting sqref="S23:S26">
    <cfRule type="cellIs" dxfId="156" priority="49" operator="lessThan">
      <formula>$S$2</formula>
    </cfRule>
  </conditionalFormatting>
  <conditionalFormatting sqref="T23:T26">
    <cfRule type="cellIs" dxfId="155" priority="48" operator="lessThan">
      <formula>$T$2</formula>
    </cfRule>
  </conditionalFormatting>
  <conditionalFormatting sqref="U23:U26">
    <cfRule type="cellIs" dxfId="154" priority="47" operator="lessThan">
      <formula>$U$2</formula>
    </cfRule>
  </conditionalFormatting>
  <conditionalFormatting sqref="V23:V26">
    <cfRule type="cellIs" dxfId="153" priority="46" operator="lessThan">
      <formula>$V$2</formula>
    </cfRule>
  </conditionalFormatting>
  <conditionalFormatting sqref="W23:W26">
    <cfRule type="cellIs" dxfId="152" priority="45" operator="lessThan">
      <formula>$W$2</formula>
    </cfRule>
  </conditionalFormatting>
  <conditionalFormatting sqref="Z23:Z26">
    <cfRule type="expression" dxfId="151" priority="44">
      <formula>Z23=$Z$2</formula>
    </cfRule>
  </conditionalFormatting>
  <conditionalFormatting sqref="Y23:Y26">
    <cfRule type="expression" dxfId="150" priority="43">
      <formula>Y23=$Y$2</formula>
    </cfRule>
  </conditionalFormatting>
  <conditionalFormatting sqref="A1:A1048576">
    <cfRule type="cellIs" dxfId="149" priority="39" operator="equal">
      <formula>Bill</formula>
    </cfRule>
    <cfRule type="cellIs" dxfId="148" priority="40" operator="equal">
      <formula>"Ron"</formula>
    </cfRule>
    <cfRule type="cellIs" dxfId="147" priority="41" operator="equal">
      <formula>"Steve"</formula>
    </cfRule>
    <cfRule type="cellIs" dxfId="146" priority="42" operator="equal">
      <formula>"Herb"</formula>
    </cfRule>
    <cfRule type="cellIs" dxfId="145" priority="63" operator="equal">
      <formula>"Bob"</formula>
    </cfRule>
    <cfRule type="cellIs" dxfId="144" priority="64" operator="equal">
      <formula>"Ed"</formula>
    </cfRule>
  </conditionalFormatting>
  <conditionalFormatting sqref="E27:E30">
    <cfRule type="cellIs" dxfId="143" priority="38" operator="lessThan">
      <formula>$E$2</formula>
    </cfRule>
  </conditionalFormatting>
  <conditionalFormatting sqref="F27:F30">
    <cfRule type="cellIs" dxfId="142" priority="37" operator="lessThan">
      <formula>$F$2</formula>
    </cfRule>
  </conditionalFormatting>
  <conditionalFormatting sqref="G27:G30">
    <cfRule type="cellIs" dxfId="141" priority="36" operator="lessThan">
      <formula>$G$2</formula>
    </cfRule>
  </conditionalFormatting>
  <conditionalFormatting sqref="H27:H30">
    <cfRule type="cellIs" dxfId="140" priority="35" operator="lessThan">
      <formula>$H$2</formula>
    </cfRule>
  </conditionalFormatting>
  <conditionalFormatting sqref="I27:I30">
    <cfRule type="cellIs" dxfId="139" priority="34" operator="lessThan">
      <formula>$I$2</formula>
    </cfRule>
  </conditionalFormatting>
  <conditionalFormatting sqref="J27:J30">
    <cfRule type="cellIs" dxfId="138" priority="33" operator="lessThan">
      <formula>$J$2</formula>
    </cfRule>
  </conditionalFormatting>
  <conditionalFormatting sqref="K27:K30">
    <cfRule type="cellIs" dxfId="137" priority="32" operator="lessThan">
      <formula>$K$2</formula>
    </cfRule>
  </conditionalFormatting>
  <conditionalFormatting sqref="L27:L30">
    <cfRule type="cellIs" dxfId="136" priority="31" operator="lessThan">
      <formula>$L$2</formula>
    </cfRule>
  </conditionalFormatting>
  <conditionalFormatting sqref="M27:M30">
    <cfRule type="cellIs" dxfId="135" priority="30" operator="lessThan">
      <formula>$M$2</formula>
    </cfRule>
  </conditionalFormatting>
  <conditionalFormatting sqref="O27:O30">
    <cfRule type="cellIs" dxfId="134" priority="29" operator="lessThan">
      <formula>$O$2</formula>
    </cfRule>
  </conditionalFormatting>
  <conditionalFormatting sqref="P27:P30">
    <cfRule type="cellIs" dxfId="133" priority="28" operator="lessThan">
      <formula>$P$2</formula>
    </cfRule>
  </conditionalFormatting>
  <conditionalFormatting sqref="Q27:Q30">
    <cfRule type="cellIs" dxfId="132" priority="27" operator="lessThan">
      <formula>$Q$2</formula>
    </cfRule>
  </conditionalFormatting>
  <conditionalFormatting sqref="R27:R30">
    <cfRule type="cellIs" dxfId="131" priority="26" operator="lessThan">
      <formula>$R$2</formula>
    </cfRule>
  </conditionalFormatting>
  <conditionalFormatting sqref="S27:S30">
    <cfRule type="cellIs" dxfId="130" priority="25" operator="lessThan">
      <formula>$S$2</formula>
    </cfRule>
  </conditionalFormatting>
  <conditionalFormatting sqref="T27:T30">
    <cfRule type="cellIs" dxfId="129" priority="24" operator="lessThan">
      <formula>$T$2</formula>
    </cfRule>
  </conditionalFormatting>
  <conditionalFormatting sqref="U27:U30">
    <cfRule type="cellIs" dxfId="128" priority="23" operator="lessThan">
      <formula>$U$2</formula>
    </cfRule>
  </conditionalFormatting>
  <conditionalFormatting sqref="V27:V30">
    <cfRule type="cellIs" dxfId="127" priority="22" operator="lessThan">
      <formula>$V$2</formula>
    </cfRule>
  </conditionalFormatting>
  <conditionalFormatting sqref="W27:W30">
    <cfRule type="cellIs" dxfId="126" priority="21" operator="lessThan">
      <formula>$W$2</formula>
    </cfRule>
  </conditionalFormatting>
  <conditionalFormatting sqref="Z27:Z30">
    <cfRule type="expression" dxfId="125" priority="20">
      <formula>Z27=$Z$2</formula>
    </cfRule>
  </conditionalFormatting>
  <conditionalFormatting sqref="Y27:Y30">
    <cfRule type="expression" dxfId="124" priority="19">
      <formula>Y27=$Y$2</formula>
    </cfRule>
  </conditionalFormatting>
  <conditionalFormatting sqref="E10">
    <cfRule type="cellIs" dxfId="123" priority="18" operator="lessThan">
      <formula>$E$2</formula>
    </cfRule>
  </conditionalFormatting>
  <conditionalFormatting sqref="F10">
    <cfRule type="cellIs" dxfId="122" priority="17" operator="lessThan">
      <formula>$F$2</formula>
    </cfRule>
  </conditionalFormatting>
  <conditionalFormatting sqref="G10">
    <cfRule type="cellIs" dxfId="121" priority="16" operator="lessThan">
      <formula>$G$2</formula>
    </cfRule>
  </conditionalFormatting>
  <conditionalFormatting sqref="H10">
    <cfRule type="cellIs" dxfId="120" priority="15" operator="lessThan">
      <formula>$H$2</formula>
    </cfRule>
  </conditionalFormatting>
  <conditionalFormatting sqref="I10">
    <cfRule type="cellIs" dxfId="119" priority="14" operator="lessThan">
      <formula>$I$2</formula>
    </cfRule>
  </conditionalFormatting>
  <conditionalFormatting sqref="J10">
    <cfRule type="cellIs" dxfId="118" priority="13" operator="lessThan">
      <formula>$J$2</formula>
    </cfRule>
  </conditionalFormatting>
  <conditionalFormatting sqref="K10">
    <cfRule type="cellIs" dxfId="117" priority="12" operator="lessThan">
      <formula>$K$2</formula>
    </cfRule>
  </conditionalFormatting>
  <conditionalFormatting sqref="L10">
    <cfRule type="cellIs" dxfId="116" priority="11" operator="lessThan">
      <formula>$L$2</formula>
    </cfRule>
  </conditionalFormatting>
  <conditionalFormatting sqref="M10">
    <cfRule type="cellIs" dxfId="115" priority="10" operator="lessThan">
      <formula>$M$2</formula>
    </cfRule>
  </conditionalFormatting>
  <conditionalFormatting sqref="O10">
    <cfRule type="cellIs" dxfId="114" priority="9" operator="lessThan">
      <formula>$O$2</formula>
    </cfRule>
  </conditionalFormatting>
  <conditionalFormatting sqref="P10">
    <cfRule type="cellIs" dxfId="113" priority="8" operator="lessThan">
      <formula>$P$2</formula>
    </cfRule>
  </conditionalFormatting>
  <conditionalFormatting sqref="Q10">
    <cfRule type="cellIs" dxfId="112" priority="7" operator="lessThan">
      <formula>$Q$2</formula>
    </cfRule>
  </conditionalFormatting>
  <conditionalFormatting sqref="R10">
    <cfRule type="cellIs" dxfId="111" priority="6" operator="lessThan">
      <formula>$R$2</formula>
    </cfRule>
  </conditionalFormatting>
  <conditionalFormatting sqref="S10">
    <cfRule type="cellIs" dxfId="110" priority="5" operator="lessThan">
      <formula>$S$2</formula>
    </cfRule>
  </conditionalFormatting>
  <conditionalFormatting sqref="T10">
    <cfRule type="cellIs" dxfId="109" priority="4" operator="lessThan">
      <formula>$T$2</formula>
    </cfRule>
  </conditionalFormatting>
  <conditionalFormatting sqref="U10">
    <cfRule type="cellIs" dxfId="108" priority="3" operator="lessThan">
      <formula>$U$2</formula>
    </cfRule>
  </conditionalFormatting>
  <conditionalFormatting sqref="V10">
    <cfRule type="cellIs" dxfId="107" priority="2" operator="lessThan">
      <formula>$V$2</formula>
    </cfRule>
  </conditionalFormatting>
  <conditionalFormatting sqref="W10">
    <cfRule type="cellIs" dxfId="106" priority="1" operator="lessThan">
      <formula>$W$2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zoomScale="96" zoomScaleNormal="96" workbookViewId="0">
      <selection activeCell="Y22" sqref="Y22"/>
    </sheetView>
  </sheetViews>
  <sheetFormatPr defaultColWidth="17.28515625" defaultRowHeight="15.75" customHeight="1"/>
  <cols>
    <col min="1" max="1" width="9.85546875" style="265" customWidth="1"/>
    <col min="2" max="21" width="5.42578125" style="265" customWidth="1"/>
    <col min="22" max="22" width="6.28515625" style="265" bestFit="1" customWidth="1"/>
    <col min="23" max="23" width="3.5703125" style="265" customWidth="1"/>
    <col min="24" max="24" width="14.85546875" style="127" bestFit="1" customWidth="1"/>
    <col min="25" max="25" width="14.28515625" style="127" customWidth="1"/>
    <col min="26" max="26" width="17.28515625" style="127"/>
    <col min="27" max="16384" width="17.28515625" style="265"/>
  </cols>
  <sheetData>
    <row r="1" spans="1:28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4"/>
      <c r="X1" s="190"/>
      <c r="Y1" s="128"/>
    </row>
    <row r="2" spans="1:28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0"/>
      <c r="T2" s="20"/>
      <c r="U2" s="20"/>
      <c r="V2" s="20"/>
      <c r="W2" s="19"/>
      <c r="X2" s="191"/>
      <c r="Y2" s="53"/>
    </row>
    <row r="3" spans="1:28" ht="14.25" customHeight="1">
      <c r="A3" s="266"/>
      <c r="B3" s="146">
        <v>1</v>
      </c>
      <c r="C3" s="146">
        <v>2</v>
      </c>
      <c r="D3" s="146">
        <v>3</v>
      </c>
      <c r="E3" s="146">
        <v>4</v>
      </c>
      <c r="F3" s="146">
        <v>5</v>
      </c>
      <c r="G3" s="146">
        <v>6</v>
      </c>
      <c r="H3" s="146">
        <v>7</v>
      </c>
      <c r="I3" s="146">
        <v>8</v>
      </c>
      <c r="J3" s="146">
        <v>9</v>
      </c>
      <c r="K3" s="266"/>
      <c r="L3" s="146">
        <v>10</v>
      </c>
      <c r="M3" s="146">
        <v>11</v>
      </c>
      <c r="N3" s="146">
        <v>12</v>
      </c>
      <c r="O3" s="146">
        <v>13</v>
      </c>
      <c r="P3" s="146">
        <v>14</v>
      </c>
      <c r="Q3" s="146">
        <v>15</v>
      </c>
      <c r="R3" s="146">
        <v>16</v>
      </c>
      <c r="S3" s="146">
        <v>17</v>
      </c>
      <c r="T3" s="146">
        <v>18</v>
      </c>
      <c r="U3" s="179"/>
      <c r="V3" s="147"/>
      <c r="W3" s="19"/>
      <c r="X3" s="191"/>
      <c r="Y3" s="53"/>
    </row>
    <row r="4" spans="1:28" ht="14.25" customHeight="1" thickBot="1">
      <c r="A4" s="148" t="str">
        <f>PM!A3</f>
        <v>Ron</v>
      </c>
      <c r="B4" s="266">
        <f>SUM(IF(PM!E3-PM!E$2=2,0,(IF(PM!E3-PM!E$2=0,2,(IF(PM!E3-PM!E$2&gt;2,-1,(IF(PM!E3-PM!E$2=-1,4,(IF(PM!E3-PM!E$2=-2,8,IF(PM!E3-PM!E$2=1,1)))))))))))</f>
        <v>1</v>
      </c>
      <c r="C4" s="266">
        <f>SUM(IF(PM!F3-PM!F$2=2,0,(IF(PM!F3-PM!F$2=0,2,(IF(PM!F3-PM!F$2&gt;2,-1,(IF(PM!F3-PM!F$2=-1,4,(IF(PM!F3-PM!F$2=-2,8,IF(PM!F3-PM!F$2=1,1)))))))))))</f>
        <v>1</v>
      </c>
      <c r="D4" s="266">
        <f>SUM(IF(PM!G3-PM!G$2=2,0,(IF(PM!G3-PM!G$2=0,2,(IF(PM!G3-PM!G$2&gt;2,-1,(IF(PM!G3-PM!G$2=-1,4,(IF(PM!G3-PM!G$2=-2,8,IF(PM!G3-PM!G$2=1,1)))))))))))</f>
        <v>0</v>
      </c>
      <c r="E4" s="266">
        <f>SUM(IF(PM!H3-PM!H$2=2,0,(IF(PM!H3-PM!H$2=0,2,(IF(PM!H3-PM!H$2&gt;2,-1,(IF(PM!H3-PM!H$2=-1,4,(IF(PM!H3-PM!H$2=-2,8,IF(PM!H3-PM!H$2=1,1)))))))))))</f>
        <v>-1</v>
      </c>
      <c r="F4" s="266">
        <f>SUM(IF(PM!I3-PM!I$2=2,0,(IF(PM!I3-PM!I$2=0,2,(IF(PM!I3-PM!I$2&gt;2,-1,(IF(PM!I3-PM!I$2=-1,4,(IF(PM!I3-PM!I$2=-2,8,IF(PM!I3-PM!I$2=1,1)))))))))))</f>
        <v>1</v>
      </c>
      <c r="G4" s="266">
        <f>SUM(IF(PM!J3-PM!J$2=2,0,(IF(PM!J3-PM!J$2=0,2,(IF(PM!J3-PM!J$2&gt;2,-1,(IF(PM!J3-PM!J$2=-1,4,(IF(PM!J3-PM!J$2=-2,8,IF(PM!J3-PM!J$2=1,1)))))))))))</f>
        <v>1</v>
      </c>
      <c r="H4" s="266">
        <f>SUM(IF(PM!K3-PM!K$2=2,0,(IF(PM!K3-PM!K$2=0,2,(IF(PM!K3-PM!K$2&gt;2,-1,(IF(PM!K3-PM!K$2=-1,4,(IF(PM!K3-PM!K$2=-2,8,IF(PM!K3-PM!K$2=1,1)))))))))))</f>
        <v>2</v>
      </c>
      <c r="I4" s="266">
        <f>SUM(IF(PM!L3-PM!L$2=2,0,(IF(PM!L3-PM!L$2=0,2,(IF(PM!L3-PM!L$2&gt;2,-1,(IF(PM!L3-PM!L$2=-1,4,(IF(PM!L3-PM!L$2=-2,8,IF(PM!L3-PM!L$2=1,1)))))))))))</f>
        <v>1</v>
      </c>
      <c r="J4" s="266">
        <f>SUM(IF(PM!M3-PM!M$2=2,0,(IF(PM!M3-PM!M$2=0,2,(IF(PM!M3-PM!M$2&gt;2,-1,(IF(PM!M3-PM!M$2=-1,4,(IF(PM!M3-PM!M$2=-2,8,IF(PM!M3-PM!M$2=1,1)))))))))))</f>
        <v>1</v>
      </c>
      <c r="K4" s="266"/>
      <c r="L4" s="266">
        <f>SUM(IF(PM!O3-PM!O$2=2,0,(IF(PM!O3-PM!O$2=0,2,(IF(PM!O3-PM!O$2&gt;2,-1,(IF(PM!O3-PM!O$2=-1,4,(IF(PM!O3-PM!O$2=-2,8,IF(PM!O3-PM!O$2=1,1)))))))))))</f>
        <v>1</v>
      </c>
      <c r="M4" s="266">
        <f>SUM(IF(PM!P3-PM!P$2=2,0,(IF(PM!P3-PM!P$2=0,2,(IF(PM!P3-PM!P$2&gt;2,-1,(IF(PM!P3-PM!P$2=-1,4,(IF(PM!P3-PM!P$2=-2,8,IF(PM!P3-PM!P$2=1,1)))))))))))</f>
        <v>1</v>
      </c>
      <c r="N4" s="266">
        <f>SUM(IF(PM!Q3-PM!Q$2=2,0,(IF(PM!Q3-PM!Q$2=0,2,(IF(PM!Q3-PM!Q$2&gt;2,-1,(IF(PM!Q3-PM!Q$2=-1,4,(IF(PM!Q3-PM!Q$2=-2,8,IF(PM!Q3-PM!Q$2=1,1)))))))))))</f>
        <v>1</v>
      </c>
      <c r="O4" s="266">
        <f>SUM(IF(PM!R3-PM!R$2=2,0,(IF(PM!R3-PM!R$2=0,2,(IF(PM!R3-PM!R$2&gt;2,-1,(IF(PM!R3-PM!R$2=-1,4,(IF(PM!R3-PM!R$2=-2,8,IF(PM!R3-PM!R$2=1,1)))))))))))</f>
        <v>0</v>
      </c>
      <c r="P4" s="266">
        <f>SUM(IF(PM!S3-PM!S$2=2,0,(IF(PM!S3-PM!S$2=0,2,(IF(PM!S3-PM!S$2&gt;2,-1,(IF(PM!S3-PM!S$2=-1,4,(IF(PM!S3-PM!S$2=-2,8,IF(PM!S3-PM!S$2=1,1)))))))))))</f>
        <v>0</v>
      </c>
      <c r="Q4" s="266">
        <f>SUM(IF(PM!T3-PM!T$2=2,0,(IF(PM!T3-PM!T$2=0,2,(IF(PM!T3-PM!T$2&gt;2,-1,(IF(PM!T3-PM!T$2=-1,4,(IF(PM!T3-PM!T$2=-2,8,IF(PM!T3-PM!T$2=1,1)))))))))))</f>
        <v>-1</v>
      </c>
      <c r="R4" s="266">
        <f>SUM(IF(PM!U3-PM!U$2=2,0,(IF(PM!U3-PM!U$2=0,2,(IF(PM!U3-PM!U$2&gt;2,-1,(IF(PM!U3-PM!U$2=-1,4,(IF(PM!U3-PM!U$2=-2,8,IF(PM!U3-PM!U$2=1,1)))))))))))</f>
        <v>1</v>
      </c>
      <c r="S4" s="266">
        <f>SUM(IF(PM!V3-PM!V$2=2,0,(IF(PM!V3-PM!V$2=0,2,(IF(PM!V3-PM!V$2&gt;2,-1,(IF(PM!V3-PM!V$2=-1,4,(IF(PM!V3-PM!V$2=-2,8,IF(PM!V3-PM!V$2=1,1)))))))))))</f>
        <v>2</v>
      </c>
      <c r="T4" s="266">
        <f>SUM(IF(PM!W3-PM!W$2=2,0,(IF(PM!W3-PM!W$2=0,2,(IF(PM!W3-PM!W$2&gt;2,-1,(IF(PM!W3-PM!W$2=-1,4,(IF(PM!W3-PM!W$2=-2,8,IF(PM!W3-PM!W$2=1,1)))))))))))</f>
        <v>1</v>
      </c>
      <c r="U4" s="180"/>
      <c r="V4" s="266"/>
      <c r="W4" s="19"/>
      <c r="X4" s="191"/>
      <c r="Y4" s="53"/>
    </row>
    <row r="5" spans="1:28" ht="14.25" customHeight="1">
      <c r="A5" s="148" t="str">
        <f>PM!A4</f>
        <v>Bob</v>
      </c>
      <c r="B5" s="266">
        <f>SUM(IF(PM!E4-PM!E$2=2,0,(IF(PM!E4-PM!E$2=0,2,(IF(PM!E4-PM!E$2&gt;2,-1,(IF(PM!E4-PM!E$2=-1,4,(IF(PM!E4-PM!E$2=-2,8,IF(PM!E4-PM!E$2=1,1)))))))))))</f>
        <v>-1</v>
      </c>
      <c r="C5" s="266">
        <f>SUM(IF(PM!F4-PM!F$2=2,0,(IF(PM!F4-PM!F$2=0,2,(IF(PM!F4-PM!F$2&gt;2,-1,(IF(PM!F4-PM!F$2=-1,4,(IF(PM!F4-PM!F$2=-2,8,IF(PM!F4-PM!F$2=1,1)))))))))))</f>
        <v>2</v>
      </c>
      <c r="D5" s="266">
        <f>SUM(IF(PM!G4-PM!G$2=2,0,(IF(PM!G4-PM!G$2=0,2,(IF(PM!G4-PM!G$2&gt;2,-1,(IF(PM!G4-PM!G$2=-1,4,(IF(PM!G4-PM!G$2=-2,8,IF(PM!G4-PM!G$2=1,1)))))))))))</f>
        <v>1</v>
      </c>
      <c r="E5" s="266">
        <f>SUM(IF(PM!H4-PM!H$2=2,0,(IF(PM!H4-PM!H$2=0,2,(IF(PM!H4-PM!H$2&gt;2,-1,(IF(PM!H4-PM!H$2=-1,4,(IF(PM!H4-PM!H$2=-2,8,IF(PM!H4-PM!H$2=1,1)))))))))))</f>
        <v>2</v>
      </c>
      <c r="F5" s="266">
        <f>SUM(IF(PM!I4-PM!I$2=2,0,(IF(PM!I4-PM!I$2=0,2,(IF(PM!I4-PM!I$2&gt;2,-1,(IF(PM!I4-PM!I$2=-1,4,(IF(PM!I4-PM!I$2=-2,8,IF(PM!I4-PM!I$2=1,1)))))))))))</f>
        <v>0</v>
      </c>
      <c r="G5" s="266">
        <f>SUM(IF(PM!J4-PM!J$2=2,0,(IF(PM!J4-PM!J$2=0,2,(IF(PM!J4-PM!J$2&gt;2,-1,(IF(PM!J4-PM!J$2=-1,4,(IF(PM!J4-PM!J$2=-2,8,IF(PM!J4-PM!J$2=1,1)))))))))))</f>
        <v>1</v>
      </c>
      <c r="H5" s="266">
        <f>SUM(IF(PM!K4-PM!K$2=2,0,(IF(PM!K4-PM!K$2=0,2,(IF(PM!K4-PM!K$2&gt;2,-1,(IF(PM!K4-PM!K$2=-1,4,(IF(PM!K4-PM!K$2=-2,8,IF(PM!K4-PM!K$2=1,1)))))))))))</f>
        <v>1</v>
      </c>
      <c r="I5" s="266">
        <f>SUM(IF(PM!L4-PM!L$2=2,0,(IF(PM!L4-PM!L$2=0,2,(IF(PM!L4-PM!L$2&gt;2,-1,(IF(PM!L4-PM!L$2=-1,4,(IF(PM!L4-PM!L$2=-2,8,IF(PM!L4-PM!L$2=1,1)))))))))))</f>
        <v>0</v>
      </c>
      <c r="J5" s="266">
        <f>SUM(IF(PM!M4-PM!M$2=2,0,(IF(PM!M4-PM!M$2=0,2,(IF(PM!M4-PM!M$2&gt;2,-1,(IF(PM!M4-PM!M$2=-1,4,(IF(PM!M4-PM!M$2=-2,8,IF(PM!M4-PM!M$2=1,1)))))))))))</f>
        <v>-1</v>
      </c>
      <c r="K5" s="266"/>
      <c r="L5" s="266">
        <f>SUM(IF(PM!O4-PM!O$2=2,0,(IF(PM!O4-PM!O$2=0,2,(IF(PM!O4-PM!O$2&gt;2,-1,(IF(PM!O4-PM!O$2=-1,4,(IF(PM!O4-PM!O$2=-2,8,IF(PM!O4-PM!O$2=1,1)))))))))))</f>
        <v>2</v>
      </c>
      <c r="M5" s="266">
        <f>SUM(IF(PM!P4-PM!P$2=2,0,(IF(PM!P4-PM!P$2=0,2,(IF(PM!P4-PM!P$2&gt;2,-1,(IF(PM!P4-PM!P$2=-1,4,(IF(PM!P4-PM!P$2=-2,8,IF(PM!P4-PM!P$2=1,1)))))))))))</f>
        <v>-1</v>
      </c>
      <c r="N5" s="266">
        <f>SUM(IF(PM!Q4-PM!Q$2=2,0,(IF(PM!Q4-PM!Q$2=0,2,(IF(PM!Q4-PM!Q$2&gt;2,-1,(IF(PM!Q4-PM!Q$2=-1,4,(IF(PM!Q4-PM!Q$2=-2,8,IF(PM!Q4-PM!Q$2=1,1)))))))))))</f>
        <v>0</v>
      </c>
      <c r="O5" s="266">
        <f>SUM(IF(PM!R4-PM!R$2=2,0,(IF(PM!R4-PM!R$2=0,2,(IF(PM!R4-PM!R$2&gt;2,-1,(IF(PM!R4-PM!R$2=-1,4,(IF(PM!R4-PM!R$2=-2,8,IF(PM!R4-PM!R$2=1,1)))))))))))</f>
        <v>1</v>
      </c>
      <c r="P5" s="266">
        <f>SUM(IF(PM!S4-PM!S$2=2,0,(IF(PM!S4-PM!S$2=0,2,(IF(PM!S4-PM!S$2&gt;2,-1,(IF(PM!S4-PM!S$2=-1,4,(IF(PM!S4-PM!S$2=-2,8,IF(PM!S4-PM!S$2=1,1)))))))))))</f>
        <v>1</v>
      </c>
      <c r="Q5" s="266">
        <f>SUM(IF(PM!T4-PM!T$2=2,0,(IF(PM!T4-PM!T$2=0,2,(IF(PM!T4-PM!T$2&gt;2,-1,(IF(PM!T4-PM!T$2=-1,4,(IF(PM!T4-PM!T$2=-2,8,IF(PM!T4-PM!T$2=1,1)))))))))))</f>
        <v>-1</v>
      </c>
      <c r="R5" s="266">
        <f>SUM(IF(PM!U4-PM!U$2=2,0,(IF(PM!U4-PM!U$2=0,2,(IF(PM!U4-PM!U$2&gt;2,-1,(IF(PM!U4-PM!U$2=-1,4,(IF(PM!U4-PM!U$2=-2,8,IF(PM!U4-PM!U$2=1,1)))))))))))</f>
        <v>1</v>
      </c>
      <c r="S5" s="266">
        <f>SUM(IF(PM!V4-PM!V$2=2,0,(IF(PM!V4-PM!V$2=0,2,(IF(PM!V4-PM!V$2&gt;2,-1,(IF(PM!V4-PM!V$2=-1,4,(IF(PM!V4-PM!V$2=-2,8,IF(PM!V4-PM!V$2=1,1)))))))))))</f>
        <v>0</v>
      </c>
      <c r="T5" s="266">
        <f>SUM(IF(PM!W4-PM!W$2=2,0,(IF(PM!W4-PM!W$2=0,2,(IF(PM!W4-PM!W$2&gt;2,-1,(IF(PM!W4-PM!W$2=-1,4,(IF(PM!W4-PM!W$2=-2,8,IF(PM!W4-PM!W$2=1,1)))))))))))</f>
        <v>1</v>
      </c>
      <c r="U5" s="180"/>
      <c r="V5" s="266"/>
      <c r="X5" s="30" t="s">
        <v>27</v>
      </c>
      <c r="Y5" s="31">
        <f>COUNTA(A4:A54)</f>
        <v>28</v>
      </c>
      <c r="Z5" s="32"/>
      <c r="AA5" s="59">
        <f>MAX(J10,J18,J26,J34,J42, J50,J57)</f>
        <v>10</v>
      </c>
      <c r="AB5" s="54">
        <f>COUNTIF(J10,AA5)+COUNTIF(J18,AA5)+COUNTIF(J26,AA5)+COUNTIF(J34,AA5)+COUNTIF(J42,AA5)</f>
        <v>1</v>
      </c>
    </row>
    <row r="6" spans="1:28" ht="14.25" customHeight="1">
      <c r="A6" s="148" t="str">
        <f>PM!A5</f>
        <v>Mike G</v>
      </c>
      <c r="B6" s="266">
        <f>SUM(IF(PM!E5-PM!E$2=2,0,(IF(PM!E5-PM!E$2=0,2,(IF(PM!E5-PM!E$2&gt;2,-1,(IF(PM!E5-PM!E$2=-1,4,(IF(PM!E5-PM!E$2=-2,8,IF(PM!E5-PM!E$2=1,1)))))))))))</f>
        <v>1</v>
      </c>
      <c r="C6" s="266">
        <f>SUM(IF(PM!F5-PM!F$2=2,0,(IF(PM!F5-PM!F$2=0,2,(IF(PM!F5-PM!F$2&gt;2,-1,(IF(PM!F5-PM!F$2=-1,4,(IF(PM!F5-PM!F$2=-2,8,IF(PM!F5-PM!F$2=1,1)))))))))))</f>
        <v>2</v>
      </c>
      <c r="D6" s="266">
        <f>SUM(IF(PM!G5-PM!G$2=2,0,(IF(PM!G5-PM!G$2=0,2,(IF(PM!G5-PM!G$2&gt;2,-1,(IF(PM!G5-PM!G$2=-1,4,(IF(PM!G5-PM!G$2=-2,8,IF(PM!G5-PM!G$2=1,1)))))))))))</f>
        <v>0</v>
      </c>
      <c r="E6" s="266">
        <f>SUM(IF(PM!H5-PM!H$2=2,0,(IF(PM!H5-PM!H$2=0,2,(IF(PM!H5-PM!H$2&gt;2,-1,(IF(PM!H5-PM!H$2=-1,4,(IF(PM!H5-PM!H$2=-2,8,IF(PM!H5-PM!H$2=1,1)))))))))))</f>
        <v>2</v>
      </c>
      <c r="F6" s="266">
        <f>SUM(IF(PM!I5-PM!I$2=2,0,(IF(PM!I5-PM!I$2=0,2,(IF(PM!I5-PM!I$2&gt;2,-1,(IF(PM!I5-PM!I$2=-1,4,(IF(PM!I5-PM!I$2=-2,8,IF(PM!I5-PM!I$2=1,1)))))))))))</f>
        <v>2</v>
      </c>
      <c r="G6" s="266">
        <f>SUM(IF(PM!J5-PM!J$2=2,0,(IF(PM!J5-PM!J$2=0,2,(IF(PM!J5-PM!J$2&gt;2,-1,(IF(PM!J5-PM!J$2=-1,4,(IF(PM!J5-PM!J$2=-2,8,IF(PM!J5-PM!J$2=1,1)))))))))))</f>
        <v>2</v>
      </c>
      <c r="H6" s="266">
        <f>SUM(IF(PM!K5-PM!K$2=2,0,(IF(PM!K5-PM!K$2=0,2,(IF(PM!K5-PM!K$2&gt;2,-1,(IF(PM!K5-PM!K$2=-1,4,(IF(PM!K5-PM!K$2=-2,8,IF(PM!K5-PM!K$2=1,1)))))))))))</f>
        <v>4</v>
      </c>
      <c r="I6" s="266">
        <f>SUM(IF(PM!L5-PM!L$2=2,0,(IF(PM!L5-PM!L$2=0,2,(IF(PM!L5-PM!L$2&gt;2,-1,(IF(PM!L5-PM!L$2=-1,4,(IF(PM!L5-PM!L$2=-2,8,IF(PM!L5-PM!L$2=1,1)))))))))))</f>
        <v>-1</v>
      </c>
      <c r="J6" s="266">
        <f>SUM(IF(PM!M5-PM!M$2=2,0,(IF(PM!M5-PM!M$2=0,2,(IF(PM!M5-PM!M$2&gt;2,-1,(IF(PM!M5-PM!M$2=-1,4,(IF(PM!M5-PM!M$2=-2,8,IF(PM!M5-PM!M$2=1,1)))))))))))</f>
        <v>2</v>
      </c>
      <c r="K6" s="266"/>
      <c r="L6" s="266">
        <f>SUM(IF(PM!O5-PM!O$2=2,0,(IF(PM!O5-PM!O$2=0,2,(IF(PM!O5-PM!O$2&gt;2,-1,(IF(PM!O5-PM!O$2=-1,4,(IF(PM!O5-PM!O$2=-2,8,IF(PM!O5-PM!O$2=1,1)))))))))))</f>
        <v>1</v>
      </c>
      <c r="M6" s="266">
        <f>SUM(IF(PM!P5-PM!P$2=2,0,(IF(PM!P5-PM!P$2=0,2,(IF(PM!P5-PM!P$2&gt;2,-1,(IF(PM!P5-PM!P$2=-1,4,(IF(PM!P5-PM!P$2=-2,8,IF(PM!P5-PM!P$2=1,1)))))))))))</f>
        <v>0</v>
      </c>
      <c r="N6" s="266">
        <f>SUM(IF(PM!Q5-PM!Q$2=2,0,(IF(PM!Q5-PM!Q$2=0,2,(IF(PM!Q5-PM!Q$2&gt;2,-1,(IF(PM!Q5-PM!Q$2=-1,4,(IF(PM!Q5-PM!Q$2=-2,8,IF(PM!Q5-PM!Q$2=1,1)))))))))))</f>
        <v>2</v>
      </c>
      <c r="O6" s="266">
        <f>SUM(IF(PM!R5-PM!R$2=2,0,(IF(PM!R5-PM!R$2=0,2,(IF(PM!R5-PM!R$2&gt;2,-1,(IF(PM!R5-PM!R$2=-1,4,(IF(PM!R5-PM!R$2=-2,8,IF(PM!R5-PM!R$2=1,1)))))))))))</f>
        <v>0</v>
      </c>
      <c r="P6" s="266">
        <f>SUM(IF(PM!S5-PM!S$2=2,0,(IF(PM!S5-PM!S$2=0,2,(IF(PM!S5-PM!S$2&gt;2,-1,(IF(PM!S5-PM!S$2=-1,4,(IF(PM!S5-PM!S$2=-2,8,IF(PM!S5-PM!S$2=1,1)))))))))))</f>
        <v>1</v>
      </c>
      <c r="Q6" s="266">
        <f>SUM(IF(PM!T5-PM!T$2=2,0,(IF(PM!T5-PM!T$2=0,2,(IF(PM!T5-PM!T$2&gt;2,-1,(IF(PM!T5-PM!T$2=-1,4,(IF(PM!T5-PM!T$2=-2,8,IF(PM!T5-PM!T$2=1,1)))))))))))</f>
        <v>0</v>
      </c>
      <c r="R6" s="266">
        <f>SUM(IF(PM!U5-PM!U$2=2,0,(IF(PM!U5-PM!U$2=0,2,(IF(PM!U5-PM!U$2&gt;2,-1,(IF(PM!U5-PM!U$2=-1,4,(IF(PM!U5-PM!U$2=-2,8,IF(PM!U5-PM!U$2=1,1)))))))))))</f>
        <v>2</v>
      </c>
      <c r="S6" s="266">
        <f>SUM(IF(PM!V5-PM!V$2=2,0,(IF(PM!V5-PM!V$2=0,2,(IF(PM!V5-PM!V$2&gt;2,-1,(IF(PM!V5-PM!V$2=-1,4,(IF(PM!V5-PM!V$2=-2,8,IF(PM!V5-PM!V$2=1,1)))))))))))</f>
        <v>1</v>
      </c>
      <c r="T6" s="266">
        <f>SUM(IF(PM!W5-PM!W$2=2,0,(IF(PM!W5-PM!W$2=0,2,(IF(PM!W5-PM!W$2&gt;2,-1,(IF(PM!W5-PM!W$2=-1,4,(IF(PM!W5-PM!W$2=-2,8,IF(PM!W5-PM!W$2=1,1)))))))))))</f>
        <v>2</v>
      </c>
      <c r="U6" s="180"/>
      <c r="V6" s="266"/>
      <c r="X6" s="33"/>
      <c r="Y6" s="16">
        <f>Y5*3</f>
        <v>84</v>
      </c>
      <c r="Z6" s="34"/>
      <c r="AA6" s="59">
        <f>MAX(T10,T18,T26,T34,T42, T50,T57)</f>
        <v>-1</v>
      </c>
      <c r="AB6" s="54">
        <f>COUNTIF(T10,AA6)+COUNTIF(T18,AA6)+COUNTIF(T26,AA6)+COUNTIF(T34,AA6)+COUNTIF(T42,AA6)</f>
        <v>1</v>
      </c>
    </row>
    <row r="7" spans="1:28" ht="14.25" customHeight="1">
      <c r="A7" s="148" t="str">
        <f>PM!A6</f>
        <v>Guy</v>
      </c>
      <c r="B7" s="266">
        <f>SUM(IF(PM!E6-PM!E$2=2,0,(IF(PM!E6-PM!E$2=0,2,(IF(PM!E6-PM!E$2&gt;2,-1,(IF(PM!E6-PM!E$2=-1,4,(IF(PM!E6-PM!E$2=-2,8,IF(PM!E6-PM!E$2=1,1)))))))))))</f>
        <v>1</v>
      </c>
      <c r="C7" s="266">
        <f>SUM(IF(PM!F6-PM!F$2=2,0,(IF(PM!F6-PM!F$2=0,2,(IF(PM!F6-PM!F$2&gt;2,-1,(IF(PM!F6-PM!F$2=-1,4,(IF(PM!F6-PM!F$2=-2,8,IF(PM!F6-PM!F$2=1,1)))))))))))</f>
        <v>0</v>
      </c>
      <c r="D7" s="266">
        <f>SUM(IF(PM!G6-PM!G$2=2,0,(IF(PM!G6-PM!G$2=0,2,(IF(PM!G6-PM!G$2&gt;2,-1,(IF(PM!G6-PM!G$2=-1,4,(IF(PM!G6-PM!G$2=-2,8,IF(PM!G6-PM!G$2=1,1)))))))))))</f>
        <v>4</v>
      </c>
      <c r="E7" s="266">
        <f>SUM(IF(PM!H6-PM!H$2=2,0,(IF(PM!H6-PM!H$2=0,2,(IF(PM!H6-PM!H$2&gt;2,-1,(IF(PM!H6-PM!H$2=-1,4,(IF(PM!H6-PM!H$2=-2,8,IF(PM!H6-PM!H$2=1,1)))))))))))</f>
        <v>2</v>
      </c>
      <c r="F7" s="266">
        <f>SUM(IF(PM!I6-PM!I$2=2,0,(IF(PM!I6-PM!I$2=0,2,(IF(PM!I6-PM!I$2&gt;2,-1,(IF(PM!I6-PM!I$2=-1,4,(IF(PM!I6-PM!I$2=-2,8,IF(PM!I6-PM!I$2=1,1)))))))))))</f>
        <v>2</v>
      </c>
      <c r="G7" s="266">
        <f>SUM(IF(PM!J6-PM!J$2=2,0,(IF(PM!J6-PM!J$2=0,2,(IF(PM!J6-PM!J$2&gt;2,-1,(IF(PM!J6-PM!J$2=-1,4,(IF(PM!J6-PM!J$2=-2,8,IF(PM!J6-PM!J$2=1,1)))))))))))</f>
        <v>1</v>
      </c>
      <c r="H7" s="266">
        <f>SUM(IF(PM!K6-PM!K$2=2,0,(IF(PM!K6-PM!K$2=0,2,(IF(PM!K6-PM!K$2&gt;2,-1,(IF(PM!K6-PM!K$2=-1,4,(IF(PM!K6-PM!K$2=-2,8,IF(PM!K6-PM!K$2=1,1)))))))))))</f>
        <v>2</v>
      </c>
      <c r="I7" s="266">
        <f>SUM(IF(PM!L6-PM!L$2=2,0,(IF(PM!L6-PM!L$2=0,2,(IF(PM!L6-PM!L$2&gt;2,-1,(IF(PM!L6-PM!L$2=-1,4,(IF(PM!L6-PM!L$2=-2,8,IF(PM!L6-PM!L$2=1,1)))))))))))</f>
        <v>1</v>
      </c>
      <c r="J7" s="266">
        <f>SUM(IF(PM!M6-PM!M$2=2,0,(IF(PM!M6-PM!M$2=0,2,(IF(PM!M6-PM!M$2&gt;2,-1,(IF(PM!M6-PM!M$2=-1,4,(IF(PM!M6-PM!M$2=-2,8,IF(PM!M6-PM!M$2=1,1)))))))))))</f>
        <v>2</v>
      </c>
      <c r="K7" s="266"/>
      <c r="L7" s="266">
        <f>SUM(IF(PM!O6-PM!O$2=2,0,(IF(PM!O6-PM!O$2=0,2,(IF(PM!O6-PM!O$2&gt;2,-1,(IF(PM!O6-PM!O$2=-1,4,(IF(PM!O6-PM!O$2=-2,8,IF(PM!O6-PM!O$2=1,1)))))))))))</f>
        <v>1</v>
      </c>
      <c r="M7" s="266">
        <f>SUM(IF(PM!P6-PM!P$2=2,0,(IF(PM!P6-PM!P$2=0,2,(IF(PM!P6-PM!P$2&gt;2,-1,(IF(PM!P6-PM!P$2=-1,4,(IF(PM!P6-PM!P$2=-2,8,IF(PM!P6-PM!P$2=1,1)))))))))))</f>
        <v>2</v>
      </c>
      <c r="N7" s="266">
        <f>SUM(IF(PM!Q6-PM!Q$2=2,0,(IF(PM!Q6-PM!Q$2=0,2,(IF(PM!Q6-PM!Q$2&gt;2,-1,(IF(PM!Q6-PM!Q$2=-1,4,(IF(PM!Q6-PM!Q$2=-2,8,IF(PM!Q6-PM!Q$2=1,1)))))))))))</f>
        <v>1</v>
      </c>
      <c r="O7" s="266">
        <f>SUM(IF(PM!R6-PM!R$2=2,0,(IF(PM!R6-PM!R$2=0,2,(IF(PM!R6-PM!R$2&gt;2,-1,(IF(PM!R6-PM!R$2=-1,4,(IF(PM!R6-PM!R$2=-2,8,IF(PM!R6-PM!R$2=1,1)))))))))))</f>
        <v>0</v>
      </c>
      <c r="P7" s="266">
        <f>SUM(IF(PM!S6-PM!S$2=2,0,(IF(PM!S6-PM!S$2=0,2,(IF(PM!S6-PM!S$2&gt;2,-1,(IF(PM!S6-PM!S$2=-1,4,(IF(PM!S6-PM!S$2=-2,8,IF(PM!S6-PM!S$2=1,1)))))))))))</f>
        <v>-1</v>
      </c>
      <c r="Q7" s="266">
        <f>SUM(IF(PM!T6-PM!T$2=2,0,(IF(PM!T6-PM!T$2=0,2,(IF(PM!T6-PM!T$2&gt;2,-1,(IF(PM!T6-PM!T$2=-1,4,(IF(PM!T6-PM!T$2=-2,8,IF(PM!T6-PM!T$2=1,1)))))))))))</f>
        <v>0</v>
      </c>
      <c r="R7" s="266">
        <f>SUM(IF(PM!U6-PM!U$2=2,0,(IF(PM!U6-PM!U$2=0,2,(IF(PM!U6-PM!U$2&gt;2,-1,(IF(PM!U6-PM!U$2=-1,4,(IF(PM!U6-PM!U$2=-2,8,IF(PM!U6-PM!U$2=1,1)))))))))))</f>
        <v>4</v>
      </c>
      <c r="S7" s="266">
        <f>SUM(IF(PM!V6-PM!V$2=2,0,(IF(PM!V6-PM!V$2=0,2,(IF(PM!V6-PM!V$2&gt;2,-1,(IF(PM!V6-PM!V$2=-1,4,(IF(PM!V6-PM!V$2=-2,8,IF(PM!V6-PM!V$2=1,1)))))))))))</f>
        <v>4</v>
      </c>
      <c r="T7" s="266">
        <f>SUM(IF(PM!W6-PM!W$2=2,0,(IF(PM!W6-PM!W$2=0,2,(IF(PM!W6-PM!W$2&gt;2,-1,(IF(PM!W6-PM!W$2=-1,4,(IF(PM!W6-PM!W$2=-2,8,IF(PM!W6-PM!W$2=1,1)))))))))))</f>
        <v>0</v>
      </c>
      <c r="U7" s="180"/>
      <c r="V7" s="266"/>
      <c r="X7" s="33" t="s">
        <v>31</v>
      </c>
      <c r="Y7" s="16">
        <f>SUM(Y6/3)</f>
        <v>28</v>
      </c>
      <c r="Z7" s="34"/>
      <c r="AA7" s="59">
        <f>MAX(V10,V18,V26,V34,V42, V50,V57)</f>
        <v>9</v>
      </c>
      <c r="AB7" s="54">
        <f>COUNTIF(V10,AA7)+COUNTIF(V18,AA7)+COUNTIF(V26,AA7)+COUNTIF(V34,AA7)+COUNTIF(V42,AA7)</f>
        <v>1</v>
      </c>
    </row>
    <row r="8" spans="1:28" ht="14.25" customHeight="1">
      <c r="A8" s="148"/>
      <c r="B8" s="149">
        <f>SUM(B4:B7)</f>
        <v>2</v>
      </c>
      <c r="C8" s="149">
        <f t="shared" ref="C8:J8" si="0">SUM(C4:C7)</f>
        <v>5</v>
      </c>
      <c r="D8" s="149">
        <f t="shared" si="0"/>
        <v>5</v>
      </c>
      <c r="E8" s="149">
        <f t="shared" si="0"/>
        <v>5</v>
      </c>
      <c r="F8" s="149">
        <f t="shared" si="0"/>
        <v>5</v>
      </c>
      <c r="G8" s="149">
        <f t="shared" si="0"/>
        <v>5</v>
      </c>
      <c r="H8" s="149">
        <f t="shared" si="0"/>
        <v>9</v>
      </c>
      <c r="I8" s="149">
        <f t="shared" si="0"/>
        <v>1</v>
      </c>
      <c r="J8" s="149">
        <f t="shared" si="0"/>
        <v>4</v>
      </c>
      <c r="K8" s="266"/>
      <c r="L8" s="149">
        <f>SUM(L4:L7)</f>
        <v>5</v>
      </c>
      <c r="M8" s="149">
        <f t="shared" ref="M8:T8" si="1">SUM(M4:M7)</f>
        <v>2</v>
      </c>
      <c r="N8" s="149">
        <f t="shared" si="1"/>
        <v>4</v>
      </c>
      <c r="O8" s="149">
        <f t="shared" si="1"/>
        <v>1</v>
      </c>
      <c r="P8" s="149">
        <f t="shared" si="1"/>
        <v>1</v>
      </c>
      <c r="Q8" s="149">
        <f t="shared" si="1"/>
        <v>-2</v>
      </c>
      <c r="R8" s="149">
        <f t="shared" si="1"/>
        <v>8</v>
      </c>
      <c r="S8" s="149">
        <f t="shared" si="1"/>
        <v>7</v>
      </c>
      <c r="T8" s="149">
        <f t="shared" si="1"/>
        <v>4</v>
      </c>
      <c r="U8" s="180"/>
      <c r="V8" s="266"/>
      <c r="X8" s="35" t="s">
        <v>45</v>
      </c>
      <c r="Y8" s="36">
        <f>J59</f>
        <v>10</v>
      </c>
      <c r="Z8" s="34"/>
    </row>
    <row r="9" spans="1:28" ht="14.25" customHeight="1">
      <c r="A9" s="148"/>
      <c r="B9" s="266"/>
      <c r="C9" s="266">
        <f>SUM(B8:C8)</f>
        <v>7</v>
      </c>
      <c r="D9" s="266">
        <f t="shared" ref="D9:J9" si="2">SUM(D8+C9)</f>
        <v>12</v>
      </c>
      <c r="E9" s="266">
        <f t="shared" si="2"/>
        <v>17</v>
      </c>
      <c r="F9" s="266">
        <f t="shared" si="2"/>
        <v>22</v>
      </c>
      <c r="G9" s="147">
        <f t="shared" si="2"/>
        <v>27</v>
      </c>
      <c r="H9" s="147">
        <f t="shared" si="2"/>
        <v>36</v>
      </c>
      <c r="I9" s="147">
        <f t="shared" si="2"/>
        <v>37</v>
      </c>
      <c r="J9" s="147">
        <f t="shared" si="2"/>
        <v>41</v>
      </c>
      <c r="K9" s="266"/>
      <c r="L9" s="266"/>
      <c r="M9" s="266">
        <f>SUM(M8+L8)</f>
        <v>7</v>
      </c>
      <c r="N9" s="266">
        <f t="shared" ref="N9:T9" si="3">SUM(N8+M9)</f>
        <v>11</v>
      </c>
      <c r="O9" s="266">
        <f t="shared" si="3"/>
        <v>12</v>
      </c>
      <c r="P9" s="266">
        <f t="shared" si="3"/>
        <v>13</v>
      </c>
      <c r="Q9" s="266">
        <f t="shared" si="3"/>
        <v>11</v>
      </c>
      <c r="R9" s="266">
        <f t="shared" si="3"/>
        <v>19</v>
      </c>
      <c r="S9" s="266">
        <f t="shared" si="3"/>
        <v>26</v>
      </c>
      <c r="T9" s="266">
        <f t="shared" si="3"/>
        <v>30</v>
      </c>
      <c r="U9" s="179"/>
      <c r="V9" s="150"/>
      <c r="X9" s="33" t="s">
        <v>32</v>
      </c>
      <c r="Y9" s="60">
        <v>1</v>
      </c>
      <c r="Z9" s="37"/>
    </row>
    <row r="10" spans="1:28" ht="14.25" customHeight="1">
      <c r="A10" s="148"/>
      <c r="B10" s="266"/>
      <c r="C10" s="266"/>
      <c r="D10" s="266"/>
      <c r="E10" s="266"/>
      <c r="F10" s="266"/>
      <c r="G10" s="147"/>
      <c r="H10" s="433" t="s">
        <v>33</v>
      </c>
      <c r="I10" s="434"/>
      <c r="J10" s="151">
        <f>SUM(J9-'2017 EoS Pairings'!N16)</f>
        <v>10</v>
      </c>
      <c r="K10" s="152"/>
      <c r="L10" s="266"/>
      <c r="M10" s="266"/>
      <c r="N10" s="147"/>
      <c r="O10" s="266"/>
      <c r="P10" s="266"/>
      <c r="Q10" s="266"/>
      <c r="R10" s="433" t="s">
        <v>34</v>
      </c>
      <c r="S10" s="434"/>
      <c r="T10" s="151">
        <f>SUM(T9-'2017 EoS Pairings'!O16)</f>
        <v>-1</v>
      </c>
      <c r="U10" s="179"/>
      <c r="V10" s="151">
        <f>SUM(J10,T10)</f>
        <v>9</v>
      </c>
      <c r="X10" s="33" t="s">
        <v>35</v>
      </c>
      <c r="Y10" s="22">
        <v>4</v>
      </c>
      <c r="Z10" s="37" t="s">
        <v>29</v>
      </c>
    </row>
    <row r="11" spans="1:28" ht="14.25" customHeight="1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181"/>
      <c r="V11" s="178"/>
      <c r="X11" s="33" t="s">
        <v>36</v>
      </c>
      <c r="Y11" s="16">
        <f>SUM(Y7/Y9)</f>
        <v>28</v>
      </c>
      <c r="Z11" s="34"/>
    </row>
    <row r="12" spans="1:28" ht="14.25" customHeight="1" thickBot="1">
      <c r="A12" s="155" t="str">
        <f>PM!A7</f>
        <v>Joe</v>
      </c>
      <c r="B12" s="268">
        <f>SUM(IF(PM!E7-PM!E$2=2,0,(IF(PM!E7-PM!E$2=0,2,(IF(PM!E7-PM!E$2&gt;2,-1,(IF(PM!E7-PM!E$2=-1,4,(IF(PM!E7-PM!E$2=-2,8,IF(PM!E7-PM!E$2=1,1)))))))))))</f>
        <v>1</v>
      </c>
      <c r="C12" s="268">
        <f>SUM(IF(PM!F7-PM!F$2=2,0,(IF(PM!F7-PM!F$2=0,2,(IF(PM!F7-PM!F$2&gt;2,-1,(IF(PM!F7-PM!F$2=-1,4,(IF(PM!F7-PM!F$2=-2,8,IF(PM!F7-PM!F$2=1,1)))))))))))</f>
        <v>2</v>
      </c>
      <c r="D12" s="268">
        <f>SUM(IF(PM!G7-PM!G$2=2,0,(IF(PM!G7-PM!G$2=0,2,(IF(PM!G7-PM!G$2&gt;2,-1,(IF(PM!G7-PM!G$2=-1,4,(IF(PM!G7-PM!G$2=-2,8,IF(PM!G7-PM!G$2=1,1)))))))))))</f>
        <v>2</v>
      </c>
      <c r="E12" s="268">
        <f>SUM(IF(PM!H7-PM!H$2=2,0,(IF(PM!H7-PM!H$2=0,2,(IF(PM!H7-PM!H$2&gt;2,-1,(IF(PM!H7-PM!H$2=-1,4,(IF(PM!H7-PM!H$2=-2,8,IF(PM!H7-PM!H$2=1,1)))))))))))</f>
        <v>0</v>
      </c>
      <c r="F12" s="268">
        <f>SUM(IF(PM!I7-PM!I$2=2,0,(IF(PM!I7-PM!I$2=0,2,(IF(PM!I7-PM!I$2&gt;2,-1,(IF(PM!I7-PM!I$2=-1,4,(IF(PM!I7-PM!I$2=-2,8,IF(PM!I7-PM!I$2=1,1)))))))))))</f>
        <v>0</v>
      </c>
      <c r="G12" s="268">
        <f>SUM(IF(PM!J7-PM!J$2=2,0,(IF(PM!J7-PM!J$2=0,2,(IF(PM!J7-PM!J$2&gt;2,-1,(IF(PM!J7-PM!J$2=-1,4,(IF(PM!J7-PM!J$2=-2,8,IF(PM!J7-PM!J$2=1,1)))))))))))</f>
        <v>2</v>
      </c>
      <c r="H12" s="268">
        <f>SUM(IF(PM!K7-PM!K$2=2,0,(IF(PM!K7-PM!K$2=0,2,(IF(PM!K7-PM!K$2&gt;2,-1,(IF(PM!K7-PM!K$2=-1,4,(IF(PM!K7-PM!K$2=-2,8,IF(PM!K7-PM!K$2=1,1)))))))))))</f>
        <v>1</v>
      </c>
      <c r="I12" s="268">
        <f>SUM(IF(PM!L7-PM!L$2=2,0,(IF(PM!L7-PM!L$2=0,2,(IF(PM!L7-PM!L$2&gt;2,-1,(IF(PM!L7-PM!L$2=-1,4,(IF(PM!L7-PM!L$2=-2,8,IF(PM!L7-PM!L$2=1,1)))))))))))</f>
        <v>0</v>
      </c>
      <c r="J12" s="268">
        <f>SUM(IF(PM!M7-PM!M$2=2,0,(IF(PM!M7-PM!M$2=0,2,(IF(PM!M7-PM!M$2&gt;2,-1,(IF(PM!M7-PM!M$2=-1,4,(IF(PM!M7-PM!M$2=-2,8,IF(PM!M7-PM!M$2=1,1)))))))))))</f>
        <v>2</v>
      </c>
      <c r="K12" s="268"/>
      <c r="L12" s="268">
        <f>SUM(IF(PM!O7-PM!O$2=2,0,(IF(PM!O7-PM!O$2=0,2,(IF(PM!O7-PM!O$2&gt;2,-1,(IF(PM!O7-PM!O$2=-1,4,(IF(PM!O7-PM!O$2=-2,8,IF(PM!O7-PM!O$2=1,1)))))))))))</f>
        <v>2</v>
      </c>
      <c r="M12" s="268">
        <f>SUM(IF(PM!P7-PM!P$2=2,0,(IF(PM!P7-PM!P$2=0,2,(IF(PM!P7-PM!P$2&gt;2,-1,(IF(PM!P7-PM!P$2=-1,4,(IF(PM!P7-PM!P$2=-2,8,IF(PM!P7-PM!P$2=1,1)))))))))))</f>
        <v>1</v>
      </c>
      <c r="N12" s="268">
        <f>SUM(IF(PM!Q7-PM!Q$2=2,0,(IF(PM!Q7-PM!Q$2=0,2,(IF(PM!Q7-PM!Q$2&gt;2,-1,(IF(PM!Q7-PM!Q$2=-1,4,(IF(PM!Q7-PM!Q$2=-2,8,IF(PM!Q7-PM!Q$2=1,1)))))))))))</f>
        <v>1</v>
      </c>
      <c r="O12" s="268">
        <f>SUM(IF(PM!R7-PM!R$2=2,0,(IF(PM!R7-PM!R$2=0,2,(IF(PM!R7-PM!R$2&gt;2,-1,(IF(PM!R7-PM!R$2=-1,4,(IF(PM!R7-PM!R$2=-2,8,IF(PM!R7-PM!R$2=1,1)))))))))))</f>
        <v>2</v>
      </c>
      <c r="P12" s="268">
        <f>SUM(IF(PM!S7-PM!S$2=2,0,(IF(PM!S7-PM!S$2=0,2,(IF(PM!S7-PM!S$2&gt;2,-1,(IF(PM!S7-PM!S$2=-1,4,(IF(PM!S7-PM!S$2=-2,8,IF(PM!S7-PM!S$2=1,1)))))))))))</f>
        <v>4</v>
      </c>
      <c r="Q12" s="268">
        <f>SUM(IF(PM!T7-PM!T$2=2,0,(IF(PM!T7-PM!T$2=0,2,(IF(PM!T7-PM!T$2&gt;2,-1,(IF(PM!T7-PM!T$2=-1,4,(IF(PM!T7-PM!T$2=-2,8,IF(PM!T7-PM!T$2=1,1)))))))))))</f>
        <v>2</v>
      </c>
      <c r="R12" s="268">
        <f>SUM(IF(PM!U7-PM!U$2=2,0,(IF(PM!U7-PM!U$2=0,2,(IF(PM!U7-PM!U$2&gt;2,-1,(IF(PM!U7-PM!U$2=-1,4,(IF(PM!U7-PM!U$2=-2,8,IF(PM!U7-PM!U$2=1,1)))))))))))</f>
        <v>1</v>
      </c>
      <c r="S12" s="268">
        <f>SUM(IF(PM!V7-PM!V$2=2,0,(IF(PM!V7-PM!V$2=0,2,(IF(PM!V7-PM!V$2&gt;2,-1,(IF(PM!V7-PM!V$2=-1,4,(IF(PM!V7-PM!V$2=-2,8,IF(PM!V7-PM!V$2=1,1)))))))))))</f>
        <v>2</v>
      </c>
      <c r="T12" s="268">
        <f>SUM(IF(PM!W7-PM!W$2=2,0,(IF(PM!W7-PM!W$2=0,2,(IF(PM!W7-PM!W$2&gt;2,-1,(IF(PM!W7-PM!W$2=-1,4,(IF(PM!W7-PM!W$2=-2,8,IF(PM!W7-PM!W$2=1,1)))))))))))</f>
        <v>1</v>
      </c>
      <c r="U12" s="182"/>
      <c r="V12" s="268"/>
      <c r="X12" s="38" t="s">
        <v>37</v>
      </c>
      <c r="Y12" s="39">
        <f>SUM(Y11/Y10)</f>
        <v>7</v>
      </c>
      <c r="Z12" s="40"/>
    </row>
    <row r="13" spans="1:28" ht="14.25" customHeight="1" thickBot="1">
      <c r="A13" s="155" t="str">
        <f>PM!A8</f>
        <v>Rob</v>
      </c>
      <c r="B13" s="268">
        <f>SUM(IF(PM!E8-PM!E$2=2,0,(IF(PM!E8-PM!E$2=0,2,(IF(PM!E8-PM!E$2&gt;2,-1,(IF(PM!E8-PM!E$2=-1,4,(IF(PM!E8-PM!E$2=-2,8,IF(PM!E8-PM!E$2=1,1)))))))))))</f>
        <v>2</v>
      </c>
      <c r="C13" s="268">
        <f>SUM(IF(PM!F8-PM!F$2=2,0,(IF(PM!F8-PM!F$2=0,2,(IF(PM!F8-PM!F$2&gt;2,-1,(IF(PM!F8-PM!F$2=-1,4,(IF(PM!F8-PM!F$2=-2,8,IF(PM!F8-PM!F$2=1,1)))))))))))</f>
        <v>2</v>
      </c>
      <c r="D13" s="268">
        <f>SUM(IF(PM!G8-PM!G$2=2,0,(IF(PM!G8-PM!G$2=0,2,(IF(PM!G8-PM!G$2&gt;2,-1,(IF(PM!G8-PM!G$2=-1,4,(IF(PM!G8-PM!G$2=-2,8,IF(PM!G8-PM!G$2=1,1)))))))))))</f>
        <v>0</v>
      </c>
      <c r="E13" s="268">
        <f>SUM(IF(PM!H8-PM!H$2=2,0,(IF(PM!H8-PM!H$2=0,2,(IF(PM!H8-PM!H$2&gt;2,-1,(IF(PM!H8-PM!H$2=-1,4,(IF(PM!H8-PM!H$2=-2,8,IF(PM!H8-PM!H$2=1,1)))))))))))</f>
        <v>2</v>
      </c>
      <c r="F13" s="268">
        <f>SUM(IF(PM!I8-PM!I$2=2,0,(IF(PM!I8-PM!I$2=0,2,(IF(PM!I8-PM!I$2&gt;2,-1,(IF(PM!I8-PM!I$2=-1,4,(IF(PM!I8-PM!I$2=-2,8,IF(PM!I8-PM!I$2=1,1)))))))))))</f>
        <v>0</v>
      </c>
      <c r="G13" s="268">
        <f>SUM(IF(PM!J8-PM!J$2=2,0,(IF(PM!J8-PM!J$2=0,2,(IF(PM!J8-PM!J$2&gt;2,-1,(IF(PM!J8-PM!J$2=-1,4,(IF(PM!J8-PM!J$2=-2,8,IF(PM!J8-PM!J$2=1,1)))))))))))</f>
        <v>1</v>
      </c>
      <c r="H13" s="268">
        <f>SUM(IF(PM!K8-PM!K$2=2,0,(IF(PM!K8-PM!K$2=0,2,(IF(PM!K8-PM!K$2&gt;2,-1,(IF(PM!K8-PM!K$2=-1,4,(IF(PM!K8-PM!K$2=-2,8,IF(PM!K8-PM!K$2=1,1)))))))))))</f>
        <v>1</v>
      </c>
      <c r="I13" s="268">
        <f>SUM(IF(PM!L8-PM!L$2=2,0,(IF(PM!L8-PM!L$2=0,2,(IF(PM!L8-PM!L$2&gt;2,-1,(IF(PM!L8-PM!L$2=-1,4,(IF(PM!L8-PM!L$2=-2,8,IF(PM!L8-PM!L$2=1,1)))))))))))</f>
        <v>1</v>
      </c>
      <c r="J13" s="268">
        <f>SUM(IF(PM!M8-PM!M$2=2,0,(IF(PM!M8-PM!M$2=0,2,(IF(PM!M8-PM!M$2&gt;2,-1,(IF(PM!M8-PM!M$2=-1,4,(IF(PM!M8-PM!M$2=-2,8,IF(PM!M8-PM!M$2=1,1)))))))))))</f>
        <v>2</v>
      </c>
      <c r="K13" s="268"/>
      <c r="L13" s="268">
        <f>SUM(IF(PM!O8-PM!O$2=2,0,(IF(PM!O8-PM!O$2=0,2,(IF(PM!O8-PM!O$2&gt;2,-1,(IF(PM!O8-PM!O$2=-1,4,(IF(PM!O8-PM!O$2=-2,8,IF(PM!O8-PM!O$2=1,1)))))))))))</f>
        <v>1</v>
      </c>
      <c r="M13" s="268">
        <f>SUM(IF(PM!P8-PM!P$2=2,0,(IF(PM!P8-PM!P$2=0,2,(IF(PM!P8-PM!P$2&gt;2,-1,(IF(PM!P8-PM!P$2=-1,4,(IF(PM!P8-PM!P$2=-2,8,IF(PM!P8-PM!P$2=1,1)))))))))))</f>
        <v>1</v>
      </c>
      <c r="N13" s="268">
        <f>SUM(IF(PM!Q8-PM!Q$2=2,0,(IF(PM!Q8-PM!Q$2=0,2,(IF(PM!Q8-PM!Q$2&gt;2,-1,(IF(PM!Q8-PM!Q$2=-1,4,(IF(PM!Q8-PM!Q$2=-2,8,IF(PM!Q8-PM!Q$2=1,1)))))))))))</f>
        <v>2</v>
      </c>
      <c r="O13" s="268">
        <f>SUM(IF(PM!R8-PM!R$2=2,0,(IF(PM!R8-PM!R$2=0,2,(IF(PM!R8-PM!R$2&gt;2,-1,(IF(PM!R8-PM!R$2=-1,4,(IF(PM!R8-PM!R$2=-2,8,IF(PM!R8-PM!R$2=1,1)))))))))))</f>
        <v>1</v>
      </c>
      <c r="P13" s="268">
        <f>SUM(IF(PM!S8-PM!S$2=2,0,(IF(PM!S8-PM!S$2=0,2,(IF(PM!S8-PM!S$2&gt;2,-1,(IF(PM!S8-PM!S$2=-1,4,(IF(PM!S8-PM!S$2=-2,8,IF(PM!S8-PM!S$2=1,1)))))))))))</f>
        <v>1</v>
      </c>
      <c r="Q13" s="268">
        <f>SUM(IF(PM!T8-PM!T$2=2,0,(IF(PM!T8-PM!T$2=0,2,(IF(PM!T8-PM!T$2&gt;2,-1,(IF(PM!T8-PM!T$2=-1,4,(IF(PM!T8-PM!T$2=-2,8,IF(PM!T8-PM!T$2=1,1)))))))))))</f>
        <v>2</v>
      </c>
      <c r="R13" s="268">
        <f>SUM(IF(PM!U8-PM!U$2=2,0,(IF(PM!U8-PM!U$2=0,2,(IF(PM!U8-PM!U$2&gt;2,-1,(IF(PM!U8-PM!U$2=-1,4,(IF(PM!U8-PM!U$2=-2,8,IF(PM!U8-PM!U$2=1,1)))))))))))</f>
        <v>2</v>
      </c>
      <c r="S13" s="268">
        <f>SUM(IF(PM!V8-PM!V$2=2,0,(IF(PM!V8-PM!V$2=0,2,(IF(PM!V8-PM!V$2&gt;2,-1,(IF(PM!V8-PM!V$2=-1,4,(IF(PM!V8-PM!V$2=-2,8,IF(PM!V8-PM!V$2=1,1)))))))))))</f>
        <v>1</v>
      </c>
      <c r="T13" s="268">
        <f>SUM(IF(PM!W8-PM!W$2=2,0,(IF(PM!W8-PM!W$2=0,2,(IF(PM!W8-PM!W$2&gt;2,-1,(IF(PM!W8-PM!W$2=-1,4,(IF(PM!W8-PM!W$2=-2,8,IF(PM!W8-PM!W$2=1,1)))))))))))</f>
        <v>-1</v>
      </c>
      <c r="U13" s="182"/>
      <c r="V13" s="268"/>
      <c r="X13" s="265"/>
      <c r="Y13" s="265"/>
      <c r="Z13" s="265"/>
    </row>
    <row r="14" spans="1:28" ht="14.25" customHeight="1">
      <c r="A14" s="155" t="str">
        <f>PM!A9</f>
        <v>Doug Ha</v>
      </c>
      <c r="B14" s="268">
        <f>SUM(IF(PM!E9-PM!E$2=2,0,(IF(PM!E9-PM!E$2=0,2,(IF(PM!E9-PM!E$2&gt;2,-1,(IF(PM!E9-PM!E$2=-1,4,(IF(PM!E9-PM!E$2=-2,8,IF(PM!E9-PM!E$2=1,1)))))))))))</f>
        <v>1</v>
      </c>
      <c r="C14" s="268">
        <f>SUM(IF(PM!F9-PM!F$2=2,0,(IF(PM!F9-PM!F$2=0,2,(IF(PM!F9-PM!F$2&gt;2,-1,(IF(PM!F9-PM!F$2=-1,4,(IF(PM!F9-PM!F$2=-2,8,IF(PM!F9-PM!F$2=1,1)))))))))))</f>
        <v>1</v>
      </c>
      <c r="D14" s="268">
        <f>SUM(IF(PM!G9-PM!G$2=2,0,(IF(PM!G9-PM!G$2=0,2,(IF(PM!G9-PM!G$2&gt;2,-1,(IF(PM!G9-PM!G$2=-1,4,(IF(PM!G9-PM!G$2=-2,8,IF(PM!G9-PM!G$2=1,1)))))))))))</f>
        <v>1</v>
      </c>
      <c r="E14" s="268">
        <f>SUM(IF(PM!H9-PM!H$2=2,0,(IF(PM!H9-PM!H$2=0,2,(IF(PM!H9-PM!H$2&gt;2,-1,(IF(PM!H9-PM!H$2=-1,4,(IF(PM!H9-PM!H$2=-2,8,IF(PM!H9-PM!H$2=1,1)))))))))))</f>
        <v>1</v>
      </c>
      <c r="F14" s="268">
        <f>SUM(IF(PM!I9-PM!I$2=2,0,(IF(PM!I9-PM!I$2=0,2,(IF(PM!I9-PM!I$2&gt;2,-1,(IF(PM!I9-PM!I$2=-1,4,(IF(PM!I9-PM!I$2=-2,8,IF(PM!I9-PM!I$2=1,1)))))))))))</f>
        <v>1</v>
      </c>
      <c r="G14" s="268">
        <f>SUM(IF(PM!J9-PM!J$2=2,0,(IF(PM!J9-PM!J$2=0,2,(IF(PM!J9-PM!J$2&gt;2,-1,(IF(PM!J9-PM!J$2=-1,4,(IF(PM!J9-PM!J$2=-2,8,IF(PM!J9-PM!J$2=1,1)))))))))))</f>
        <v>2</v>
      </c>
      <c r="H14" s="268">
        <f>SUM(IF(PM!K9-PM!K$2=2,0,(IF(PM!K9-PM!K$2=0,2,(IF(PM!K9-PM!K$2&gt;2,-1,(IF(PM!K9-PM!K$2=-1,4,(IF(PM!K9-PM!K$2=-2,8,IF(PM!K9-PM!K$2=1,1)))))))))))</f>
        <v>1</v>
      </c>
      <c r="I14" s="268">
        <f>SUM(IF(PM!L9-PM!L$2=2,0,(IF(PM!L9-PM!L$2=0,2,(IF(PM!L9-PM!L$2&gt;2,-1,(IF(PM!L9-PM!L$2=-1,4,(IF(PM!L9-PM!L$2=-2,8,IF(PM!L9-PM!L$2=1,1)))))))))))</f>
        <v>1</v>
      </c>
      <c r="J14" s="268">
        <f>SUM(IF(PM!M9-PM!M$2=2,0,(IF(PM!M9-PM!M$2=0,2,(IF(PM!M9-PM!M$2&gt;2,-1,(IF(PM!M9-PM!M$2=-1,4,(IF(PM!M9-PM!M$2=-2,8,IF(PM!M9-PM!M$2=1,1)))))))))))</f>
        <v>2</v>
      </c>
      <c r="K14" s="268"/>
      <c r="L14" s="268">
        <f>SUM(IF(PM!O9-PM!O$2=2,0,(IF(PM!O9-PM!O$2=0,2,(IF(PM!O9-PM!O$2&gt;2,-1,(IF(PM!O9-PM!O$2=-1,4,(IF(PM!O9-PM!O$2=-2,8,IF(PM!O9-PM!O$2=1,1)))))))))))</f>
        <v>1</v>
      </c>
      <c r="M14" s="268">
        <f>SUM(IF(PM!P9-PM!P$2=2,0,(IF(PM!P9-PM!P$2=0,2,(IF(PM!P9-PM!P$2&gt;2,-1,(IF(PM!P9-PM!P$2=-1,4,(IF(PM!P9-PM!P$2=-2,8,IF(PM!P9-PM!P$2=1,1)))))))))))</f>
        <v>2</v>
      </c>
      <c r="N14" s="268">
        <f>SUM(IF(PM!Q9-PM!Q$2=2,0,(IF(PM!Q9-PM!Q$2=0,2,(IF(PM!Q9-PM!Q$2&gt;2,-1,(IF(PM!Q9-PM!Q$2=-1,4,(IF(PM!Q9-PM!Q$2=-2,8,IF(PM!Q9-PM!Q$2=1,1)))))))))))</f>
        <v>2</v>
      </c>
      <c r="O14" s="268">
        <f>SUM(IF(PM!R9-PM!R$2=2,0,(IF(PM!R9-PM!R$2=0,2,(IF(PM!R9-PM!R$2&gt;2,-1,(IF(PM!R9-PM!R$2=-1,4,(IF(PM!R9-PM!R$2=-2,8,IF(PM!R9-PM!R$2=1,1)))))))))))</f>
        <v>1</v>
      </c>
      <c r="P14" s="268">
        <f>SUM(IF(PM!S9-PM!S$2=2,0,(IF(PM!S9-PM!S$2=0,2,(IF(PM!S9-PM!S$2&gt;2,-1,(IF(PM!S9-PM!S$2=-1,4,(IF(PM!S9-PM!S$2=-2,8,IF(PM!S9-PM!S$2=1,1)))))))))))</f>
        <v>0</v>
      </c>
      <c r="Q14" s="268">
        <f>SUM(IF(PM!T9-PM!T$2=2,0,(IF(PM!T9-PM!T$2=0,2,(IF(PM!T9-PM!T$2&gt;2,-1,(IF(PM!T9-PM!T$2=-1,4,(IF(PM!T9-PM!T$2=-2,8,IF(PM!T9-PM!T$2=1,1)))))))))))</f>
        <v>1</v>
      </c>
      <c r="R14" s="268">
        <f>SUM(IF(PM!U9-PM!U$2=2,0,(IF(PM!U9-PM!U$2=0,2,(IF(PM!U9-PM!U$2&gt;2,-1,(IF(PM!U9-PM!U$2=-1,4,(IF(PM!U9-PM!U$2=-2,8,IF(PM!U9-PM!U$2=1,1)))))))))))</f>
        <v>2</v>
      </c>
      <c r="S14" s="268">
        <f>SUM(IF(PM!V9-PM!V$2=2,0,(IF(PM!V9-PM!V$2=0,2,(IF(PM!V9-PM!V$2&gt;2,-1,(IF(PM!V9-PM!V$2=-1,4,(IF(PM!V9-PM!V$2=-2,8,IF(PM!V9-PM!V$2=1,1)))))))))))</f>
        <v>0</v>
      </c>
      <c r="T14" s="268">
        <f>SUM(IF(PM!W9-PM!W$2=2,0,(IF(PM!W9-PM!W$2=0,2,(IF(PM!W9-PM!W$2&gt;2,-1,(IF(PM!W9-PM!W$2=-1,4,(IF(PM!W9-PM!W$2=-2,8,IF(PM!W9-PM!W$2=1,1)))))))))))</f>
        <v>0</v>
      </c>
      <c r="U14" s="182"/>
      <c r="V14" s="268"/>
      <c r="X14" s="41" t="s">
        <v>46</v>
      </c>
      <c r="Y14" s="42">
        <f>T59</f>
        <v>-1</v>
      </c>
      <c r="Z14" s="43"/>
    </row>
    <row r="15" spans="1:28" ht="14.25" customHeight="1">
      <c r="A15" s="155" t="str">
        <f>PM!A10</f>
        <v>Tom F</v>
      </c>
      <c r="B15" s="268">
        <f>SUM(IF(PM!E10-PM!E$2=2,0,(IF(PM!E10-PM!E$2=0,2,(IF(PM!E10-PM!E$2&gt;2,-1,(IF(PM!E10-PM!E$2=-1,4,(IF(PM!E10-PM!E$2=-2,8,IF(PM!E10-PM!E$2=1,1)))))))))))</f>
        <v>-1</v>
      </c>
      <c r="C15" s="268">
        <f>SUM(IF(PM!F10-PM!F$2=2,0,(IF(PM!F10-PM!F$2=0,2,(IF(PM!F10-PM!F$2&gt;2,-1,(IF(PM!F10-PM!F$2=-1,4,(IF(PM!F10-PM!F$2=-2,8,IF(PM!F10-PM!F$2=1,1)))))))))))</f>
        <v>2</v>
      </c>
      <c r="D15" s="268">
        <f>SUM(IF(PM!G10-PM!G$2=2,0,(IF(PM!G10-PM!G$2=0,2,(IF(PM!G10-PM!G$2&gt;2,-1,(IF(PM!G10-PM!G$2=-1,4,(IF(PM!G10-PM!G$2=-2,8,IF(PM!G10-PM!G$2=1,1)))))))))))</f>
        <v>0</v>
      </c>
      <c r="E15" s="268">
        <f>SUM(IF(PM!H10-PM!H$2=2,0,(IF(PM!H10-PM!H$2=0,2,(IF(PM!H10-PM!H$2&gt;2,-1,(IF(PM!H10-PM!H$2=-1,4,(IF(PM!H10-PM!H$2=-2,8,IF(PM!H10-PM!H$2=1,1)))))))))))</f>
        <v>2</v>
      </c>
      <c r="F15" s="268">
        <f>SUM(IF(PM!I10-PM!I$2=2,0,(IF(PM!I10-PM!I$2=0,2,(IF(PM!I10-PM!I$2&gt;2,-1,(IF(PM!I10-PM!I$2=-1,4,(IF(PM!I10-PM!I$2=-2,8,IF(PM!I10-PM!I$2=1,1)))))))))))</f>
        <v>2</v>
      </c>
      <c r="G15" s="268">
        <f>SUM(IF(PM!J10-PM!J$2=2,0,(IF(PM!J10-PM!J$2=0,2,(IF(PM!J10-PM!J$2&gt;2,-1,(IF(PM!J10-PM!J$2=-1,4,(IF(PM!J10-PM!J$2=-2,8,IF(PM!J10-PM!J$2=1,1)))))))))))</f>
        <v>0</v>
      </c>
      <c r="H15" s="268">
        <f>SUM(IF(PM!K10-PM!K$2=2,0,(IF(PM!K10-PM!K$2=0,2,(IF(PM!K10-PM!K$2&gt;2,-1,(IF(PM!K10-PM!K$2=-1,4,(IF(PM!K10-PM!K$2=-2,8,IF(PM!K10-PM!K$2=1,1)))))))))))</f>
        <v>-1</v>
      </c>
      <c r="I15" s="268">
        <f>SUM(IF(PM!L10-PM!L$2=2,0,(IF(PM!L10-PM!L$2=0,2,(IF(PM!L10-PM!L$2&gt;2,-1,(IF(PM!L10-PM!L$2=-1,4,(IF(PM!L10-PM!L$2=-2,8,IF(PM!L10-PM!L$2=1,1)))))))))))</f>
        <v>1</v>
      </c>
      <c r="J15" s="268">
        <f>SUM(IF(PM!M10-PM!M$2=2,0,(IF(PM!M10-PM!M$2=0,2,(IF(PM!M10-PM!M$2&gt;2,-1,(IF(PM!M10-PM!M$2=-1,4,(IF(PM!M10-PM!M$2=-2,8,IF(PM!M10-PM!M$2=1,1)))))))))))</f>
        <v>2</v>
      </c>
      <c r="K15" s="268"/>
      <c r="L15" s="268">
        <f>SUM(IF(PM!O10-PM!O$2=2,0,(IF(PM!O10-PM!O$2=0,2,(IF(PM!O10-PM!O$2&gt;2,-1,(IF(PM!O10-PM!O$2=-1,4,(IF(PM!O10-PM!O$2=-2,8,IF(PM!O10-PM!O$2=1,1)))))))))))</f>
        <v>-1</v>
      </c>
      <c r="M15" s="268">
        <f>SUM(IF(PM!P10-PM!P$2=2,0,(IF(PM!P10-PM!P$2=0,2,(IF(PM!P10-PM!P$2&gt;2,-1,(IF(PM!P10-PM!P$2=-1,4,(IF(PM!P10-PM!P$2=-2,8,IF(PM!P10-PM!P$2=1,1)))))))))))</f>
        <v>-1</v>
      </c>
      <c r="N15" s="268">
        <f>SUM(IF(PM!Q10-PM!Q$2=2,0,(IF(PM!Q10-PM!Q$2=0,2,(IF(PM!Q10-PM!Q$2&gt;2,-1,(IF(PM!Q10-PM!Q$2=-1,4,(IF(PM!Q10-PM!Q$2=-2,8,IF(PM!Q10-PM!Q$2=1,1)))))))))))</f>
        <v>0</v>
      </c>
      <c r="O15" s="268">
        <f>SUM(IF(PM!R10-PM!R$2=2,0,(IF(PM!R10-PM!R$2=0,2,(IF(PM!R10-PM!R$2&gt;2,-1,(IF(PM!R10-PM!R$2=-1,4,(IF(PM!R10-PM!R$2=-2,8,IF(PM!R10-PM!R$2=1,1)))))))))))</f>
        <v>-1</v>
      </c>
      <c r="P15" s="268">
        <f>SUM(IF(PM!S10-PM!S$2=2,0,(IF(PM!S10-PM!S$2=0,2,(IF(PM!S10-PM!S$2&gt;2,-1,(IF(PM!S10-PM!S$2=-1,4,(IF(PM!S10-PM!S$2=-2,8,IF(PM!S10-PM!S$2=1,1)))))))))))</f>
        <v>-1</v>
      </c>
      <c r="Q15" s="268">
        <f>SUM(IF(PM!T10-PM!T$2=2,0,(IF(PM!T10-PM!T$2=0,2,(IF(PM!T10-PM!T$2&gt;2,-1,(IF(PM!T10-PM!T$2=-1,4,(IF(PM!T10-PM!T$2=-2,8,IF(PM!T10-PM!T$2=1,1)))))))))))</f>
        <v>2</v>
      </c>
      <c r="R15" s="268">
        <f>SUM(IF(PM!U10-PM!U$2=2,0,(IF(PM!U10-PM!U$2=0,2,(IF(PM!U10-PM!U$2&gt;2,-1,(IF(PM!U10-PM!U$2=-1,4,(IF(PM!U10-PM!U$2=-2,8,IF(PM!U10-PM!U$2=1,1)))))))))))</f>
        <v>1</v>
      </c>
      <c r="S15" s="268">
        <f>SUM(IF(PM!V10-PM!V$2=2,0,(IF(PM!V10-PM!V$2=0,2,(IF(PM!V10-PM!V$2&gt;2,-1,(IF(PM!V10-PM!V$2=-1,4,(IF(PM!V10-PM!V$2=-2,8,IF(PM!V10-PM!V$2=1,1)))))))))))</f>
        <v>2</v>
      </c>
      <c r="T15" s="268">
        <f>SUM(IF(PM!W10-PM!W$2=2,0,(IF(PM!W10-PM!W$2=0,2,(IF(PM!W10-PM!W$2&gt;2,-1,(IF(PM!W10-PM!W$2=-1,4,(IF(PM!W10-PM!W$2=-2,8,IF(PM!W10-PM!W$2=1,1)))))))))))</f>
        <v>0</v>
      </c>
      <c r="U15" s="182"/>
      <c r="V15" s="268"/>
      <c r="X15" s="33" t="s">
        <v>38</v>
      </c>
      <c r="Y15" s="60">
        <v>1</v>
      </c>
      <c r="Z15" s="37"/>
    </row>
    <row r="16" spans="1:28" ht="14.25" customHeight="1">
      <c r="A16" s="157"/>
      <c r="B16" s="158">
        <f>SUM(B12:B15)</f>
        <v>3</v>
      </c>
      <c r="C16" s="158">
        <f t="shared" ref="C16:J16" si="4">SUM(C12:C15)</f>
        <v>7</v>
      </c>
      <c r="D16" s="158">
        <f t="shared" si="4"/>
        <v>3</v>
      </c>
      <c r="E16" s="158">
        <f t="shared" si="4"/>
        <v>5</v>
      </c>
      <c r="F16" s="158">
        <f t="shared" si="4"/>
        <v>3</v>
      </c>
      <c r="G16" s="158">
        <f t="shared" si="4"/>
        <v>5</v>
      </c>
      <c r="H16" s="158">
        <f t="shared" si="4"/>
        <v>2</v>
      </c>
      <c r="I16" s="158">
        <f t="shared" si="4"/>
        <v>3</v>
      </c>
      <c r="J16" s="158">
        <f t="shared" si="4"/>
        <v>8</v>
      </c>
      <c r="K16" s="268"/>
      <c r="L16" s="158">
        <f>SUM(L12:L15)</f>
        <v>3</v>
      </c>
      <c r="M16" s="158">
        <f t="shared" ref="M16:T16" si="5">SUM(M12:M15)</f>
        <v>3</v>
      </c>
      <c r="N16" s="158">
        <f t="shared" si="5"/>
        <v>5</v>
      </c>
      <c r="O16" s="158">
        <f t="shared" si="5"/>
        <v>3</v>
      </c>
      <c r="P16" s="158">
        <f t="shared" si="5"/>
        <v>4</v>
      </c>
      <c r="Q16" s="158">
        <f t="shared" si="5"/>
        <v>7</v>
      </c>
      <c r="R16" s="158">
        <f t="shared" si="5"/>
        <v>6</v>
      </c>
      <c r="S16" s="158">
        <f t="shared" si="5"/>
        <v>5</v>
      </c>
      <c r="T16" s="158">
        <f t="shared" si="5"/>
        <v>0</v>
      </c>
      <c r="U16" s="182"/>
      <c r="V16" s="159"/>
      <c r="X16" s="33" t="s">
        <v>35</v>
      </c>
      <c r="Y16" s="22">
        <v>4</v>
      </c>
      <c r="Z16" s="37" t="s">
        <v>29</v>
      </c>
    </row>
    <row r="17" spans="1:26" ht="14.25" customHeight="1">
      <c r="A17" s="157"/>
      <c r="B17" s="268"/>
      <c r="C17" s="268">
        <f>SUM(B16:C16)</f>
        <v>10</v>
      </c>
      <c r="D17" s="268">
        <f t="shared" ref="D17:J17" si="6">SUM(D16+C17)</f>
        <v>13</v>
      </c>
      <c r="E17" s="268">
        <f t="shared" si="6"/>
        <v>18</v>
      </c>
      <c r="F17" s="268">
        <f t="shared" si="6"/>
        <v>21</v>
      </c>
      <c r="G17" s="160">
        <f t="shared" si="6"/>
        <v>26</v>
      </c>
      <c r="H17" s="160">
        <f t="shared" si="6"/>
        <v>28</v>
      </c>
      <c r="I17" s="160">
        <f t="shared" si="6"/>
        <v>31</v>
      </c>
      <c r="J17" s="160">
        <f t="shared" si="6"/>
        <v>39</v>
      </c>
      <c r="K17" s="268"/>
      <c r="L17" s="268"/>
      <c r="M17" s="268">
        <f>SUM(M16+L16)</f>
        <v>6</v>
      </c>
      <c r="N17" s="268">
        <f t="shared" ref="N17:T17" si="7">SUM(N16+M17)</f>
        <v>11</v>
      </c>
      <c r="O17" s="268">
        <f t="shared" si="7"/>
        <v>14</v>
      </c>
      <c r="P17" s="268">
        <f t="shared" si="7"/>
        <v>18</v>
      </c>
      <c r="Q17" s="268">
        <f t="shared" si="7"/>
        <v>25</v>
      </c>
      <c r="R17" s="268">
        <f t="shared" si="7"/>
        <v>31</v>
      </c>
      <c r="S17" s="268">
        <f t="shared" si="7"/>
        <v>36</v>
      </c>
      <c r="T17" s="268">
        <f t="shared" si="7"/>
        <v>36</v>
      </c>
      <c r="U17" s="183"/>
      <c r="V17" s="159"/>
      <c r="X17" s="33" t="s">
        <v>36</v>
      </c>
      <c r="Y17" s="16">
        <f>SUM(Y7/Y15)</f>
        <v>28</v>
      </c>
      <c r="Z17" s="34"/>
    </row>
    <row r="18" spans="1:26" ht="14.25" customHeight="1" thickBot="1">
      <c r="A18" s="157"/>
      <c r="B18" s="268"/>
      <c r="C18" s="268"/>
      <c r="D18" s="268"/>
      <c r="E18" s="268"/>
      <c r="F18" s="268"/>
      <c r="G18" s="160"/>
      <c r="H18" s="435" t="s">
        <v>33</v>
      </c>
      <c r="I18" s="436"/>
      <c r="J18" s="161">
        <f>SUM(J17-'2017 EoS Pairings'!N17)</f>
        <v>-7.5</v>
      </c>
      <c r="K18" s="162"/>
      <c r="L18" s="268"/>
      <c r="M18" s="268"/>
      <c r="N18" s="160"/>
      <c r="O18" s="268"/>
      <c r="P18" s="268"/>
      <c r="Q18" s="268"/>
      <c r="R18" s="435" t="s">
        <v>34</v>
      </c>
      <c r="S18" s="436"/>
      <c r="T18" s="161">
        <f>SUM(T17-'2017 EoS Pairings'!O17)</f>
        <v>-10.5</v>
      </c>
      <c r="U18" s="183"/>
      <c r="V18" s="161">
        <f>SUM(J18,T18)</f>
        <v>-18</v>
      </c>
      <c r="X18" s="38" t="s">
        <v>37</v>
      </c>
      <c r="Y18" s="39">
        <f>SUM(Y17/Y16)</f>
        <v>7</v>
      </c>
      <c r="Z18" s="40"/>
    </row>
    <row r="19" spans="1:26" ht="14.25" customHeight="1" thickBot="1">
      <c r="A19" s="153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84"/>
      <c r="V19" s="266"/>
      <c r="X19" s="265"/>
      <c r="Y19" s="265"/>
      <c r="Z19" s="265"/>
    </row>
    <row r="20" spans="1:26" ht="14.25" customHeight="1">
      <c r="A20" s="11" t="str">
        <f>PM!A11</f>
        <v>Derek</v>
      </c>
      <c r="B20" s="15">
        <f>SUM(IF(PM!E11-PM!E$2=2,0,(IF(PM!E11-PM!E$2=0,2,(IF(PM!E11-PM!E$2&gt;2,-1,(IF(PM!E11-PM!E$2=-1,4,(IF(PM!E11-PM!E$2=-2,8,IF(PM!E11-PM!E$2=1,1)))))))))))</f>
        <v>2</v>
      </c>
      <c r="C20" s="15">
        <f>SUM(IF(PM!F11-PM!F$2=2,0,(IF(PM!F11-PM!F$2=0,2,(IF(PM!F11-PM!F$2&gt;2,-1,(IF(PM!F11-PM!F$2=-1,4,(IF(PM!F11-PM!F$2=-2,8,IF(PM!F11-PM!F$2=1,1)))))))))))</f>
        <v>2</v>
      </c>
      <c r="D20" s="15">
        <f>SUM(IF(PM!G11-PM!G$2=2,0,(IF(PM!G11-PM!G$2=0,2,(IF(PM!G11-PM!G$2&gt;2,-1,(IF(PM!G11-PM!G$2=-1,4,(IF(PM!G11-PM!G$2=-2,8,IF(PM!G11-PM!G$2=1,1)))))))))))</f>
        <v>2</v>
      </c>
      <c r="E20" s="15">
        <f>SUM(IF(PM!H11-PM!H$2=2,0,(IF(PM!H11-PM!H$2=0,2,(IF(PM!H11-PM!H$2&gt;2,-1,(IF(PM!H11-PM!H$2=-1,4,(IF(PM!H11-PM!H$2=-2,8,IF(PM!H11-PM!H$2=1,1)))))))))))</f>
        <v>1</v>
      </c>
      <c r="F20" s="15">
        <f>SUM(IF(PM!I11-PM!I$2=2,0,(IF(PM!I11-PM!I$2=0,2,(IF(PM!I11-PM!I$2&gt;2,-1,(IF(PM!I11-PM!I$2=-1,4,(IF(PM!I11-PM!I$2=-2,8,IF(PM!I11-PM!I$2=1,1)))))))))))</f>
        <v>0</v>
      </c>
      <c r="G20" s="15">
        <f>SUM(IF(PM!J11-PM!J$2=2,0,(IF(PM!J11-PM!J$2=0,2,(IF(PM!J11-PM!J$2&gt;2,-1,(IF(PM!J11-PM!J$2=-1,4,(IF(PM!J11-PM!J$2=-2,8,IF(PM!J11-PM!J$2=1,1)))))))))))</f>
        <v>2</v>
      </c>
      <c r="H20" s="15">
        <f>SUM(IF(PM!K11-PM!K$2=2,0,(IF(PM!K11-PM!K$2=0,2,(IF(PM!K11-PM!K$2&gt;2,-1,(IF(PM!K11-PM!K$2=-1,4,(IF(PM!K11-PM!K$2=-2,8,IF(PM!K11-PM!K$2=1,1)))))))))))</f>
        <v>2</v>
      </c>
      <c r="I20" s="15">
        <f>SUM(IF(PM!L11-PM!L$2=2,0,(IF(PM!L11-PM!L$2=0,2,(IF(PM!L11-PM!L$2&gt;2,-1,(IF(PM!L11-PM!L$2=-1,4,(IF(PM!L11-PM!L$2=-2,8,IF(PM!L11-PM!L$2=1,1)))))))))))</f>
        <v>2</v>
      </c>
      <c r="J20" s="15">
        <f>SUM(IF(PM!M11-PM!M$2=2,0,(IF(PM!M11-PM!M$2=0,2,(IF(PM!M11-PM!M$2&gt;2,-1,(IF(PM!M11-PM!M$2=-1,4,(IF(PM!M11-PM!M$2=-2,8,IF(PM!M11-PM!M$2=1,1)))))))))))</f>
        <v>1</v>
      </c>
      <c r="K20" s="15" t="s">
        <v>50</v>
      </c>
      <c r="L20" s="15">
        <f>SUM(IF(PM!O11-PM!O$2=2,0,(IF(PM!O11-PM!O$2=0,2,(IF(PM!O11-PM!O$2&gt;2,-1,(IF(PM!O11-PM!O$2=-1,4,(IF(PM!O11-PM!O$2=-2,8,IF(PM!O11-PM!O$2=1,1)))))))))))</f>
        <v>1</v>
      </c>
      <c r="M20" s="15">
        <f>SUM(IF(PM!P11-PM!P$2=2,0,(IF(PM!P11-PM!P$2=0,2,(IF(PM!P11-PM!P$2&gt;2,-1,(IF(PM!P11-PM!P$2=-1,4,(IF(PM!P11-PM!P$2=-2,8,IF(PM!P11-PM!P$2=1,1)))))))))))</f>
        <v>-1</v>
      </c>
      <c r="N20" s="15">
        <f>SUM(IF(PM!Q11-PM!Q$2=2,0,(IF(PM!Q11-PM!Q$2=0,2,(IF(PM!Q11-PM!Q$2&gt;2,-1,(IF(PM!Q11-PM!Q$2=-1,4,(IF(PM!Q11-PM!Q$2=-2,8,IF(PM!Q11-PM!Q$2=1,1)))))))))))</f>
        <v>1</v>
      </c>
      <c r="O20" s="15">
        <f>SUM(IF(PM!R11-PM!R$2=2,0,(IF(PM!R11-PM!R$2=0,2,(IF(PM!R11-PM!R$2&gt;2,-1,(IF(PM!R11-PM!R$2=-1,4,(IF(PM!R11-PM!R$2=-2,8,IF(PM!R11-PM!R$2=1,1)))))))))))</f>
        <v>1</v>
      </c>
      <c r="P20" s="15">
        <f>SUM(IF(PM!S11-PM!S$2=2,0,(IF(PM!S11-PM!S$2=0,2,(IF(PM!S11-PM!S$2&gt;2,-1,(IF(PM!S11-PM!S$2=-1,4,(IF(PM!S11-PM!S$2=-2,8,IF(PM!S11-PM!S$2=1,1)))))))))))</f>
        <v>2</v>
      </c>
      <c r="Q20" s="15">
        <f>SUM(IF(PM!T11-PM!T$2=2,0,(IF(PM!T11-PM!T$2=0,2,(IF(PM!T11-PM!T$2&gt;2,-1,(IF(PM!T11-PM!T$2=-1,4,(IF(PM!T11-PM!T$2=-2,8,IF(PM!T11-PM!T$2=1,1)))))))))))</f>
        <v>1</v>
      </c>
      <c r="R20" s="15">
        <f>SUM(IF(PM!U11-PM!U$2=2,0,(IF(PM!U11-PM!U$2=0,2,(IF(PM!U11-PM!U$2&gt;2,-1,(IF(PM!U11-PM!U$2=-1,4,(IF(PM!U11-PM!U$2=-2,8,IF(PM!U11-PM!U$2=1,1)))))))))))</f>
        <v>2</v>
      </c>
      <c r="S20" s="15">
        <f>SUM(IF(PM!V11-PM!V$2=2,0,(IF(PM!V11-PM!V$2=0,2,(IF(PM!V11-PM!V$2&gt;2,-1,(IF(PM!V11-PM!V$2=-1,4,(IF(PM!V11-PM!V$2=-2,8,IF(PM!V11-PM!V$2=1,1)))))))))))</f>
        <v>1</v>
      </c>
      <c r="T20" s="15">
        <f>SUM(IF(PM!W11-PM!W$2=2,0,(IF(PM!W11-PM!W$2=0,2,(IF(PM!W11-PM!W$2&gt;2,-1,(IF(PM!W11-PM!W$2=-1,4,(IF(PM!W11-PM!W$2=-2,8,IF(PM!W11-PM!W$2=1,1)))))))))))</f>
        <v>4</v>
      </c>
      <c r="U20" s="194"/>
      <c r="V20" s="266"/>
      <c r="X20" s="41" t="s">
        <v>47</v>
      </c>
      <c r="Y20" s="42">
        <f>V59</f>
        <v>9</v>
      </c>
      <c r="Z20" s="43"/>
    </row>
    <row r="21" spans="1:26" ht="14.25" customHeight="1">
      <c r="A21" s="11" t="str">
        <f>PM!A12</f>
        <v>Tim K</v>
      </c>
      <c r="B21" s="15">
        <f>SUM(IF(PM!E12-PM!E$2=2,0,(IF(PM!E12-PM!E$2=0,2,(IF(PM!E12-PM!E$2&gt;2,-1,(IF(PM!E12-PM!E$2=-1,4,(IF(PM!E12-PM!E$2=-2,8,IF(PM!E12-PM!E$2=1,1)))))))))))</f>
        <v>1</v>
      </c>
      <c r="C21" s="15">
        <f>SUM(IF(PM!F12-PM!F$2=2,0,(IF(PM!F12-PM!F$2=0,2,(IF(PM!F12-PM!F$2&gt;2,-1,(IF(PM!F12-PM!F$2=-1,4,(IF(PM!F12-PM!F$2=-2,8,IF(PM!F12-PM!F$2=1,1)))))))))))</f>
        <v>1</v>
      </c>
      <c r="D21" s="15">
        <f>SUM(IF(PM!G12-PM!G$2=2,0,(IF(PM!G12-PM!G$2=0,2,(IF(PM!G12-PM!G$2&gt;2,-1,(IF(PM!G12-PM!G$2=-1,4,(IF(PM!G12-PM!G$2=-2,8,IF(PM!G12-PM!G$2=1,1)))))))))))</f>
        <v>0</v>
      </c>
      <c r="E21" s="15">
        <f>SUM(IF(PM!H12-PM!H$2=2,0,(IF(PM!H12-PM!H$2=0,2,(IF(PM!H12-PM!H$2&gt;2,-1,(IF(PM!H12-PM!H$2=-1,4,(IF(PM!H12-PM!H$2=-2,8,IF(PM!H12-PM!H$2=1,1)))))))))))</f>
        <v>2</v>
      </c>
      <c r="F21" s="15">
        <f>SUM(IF(PM!I12-PM!I$2=2,0,(IF(PM!I12-PM!I$2=0,2,(IF(PM!I12-PM!I$2&gt;2,-1,(IF(PM!I12-PM!I$2=-1,4,(IF(PM!I12-PM!I$2=-2,8,IF(PM!I12-PM!I$2=1,1)))))))))))</f>
        <v>2</v>
      </c>
      <c r="G21" s="15">
        <f>SUM(IF(PM!J12-PM!J$2=2,0,(IF(PM!J12-PM!J$2=0,2,(IF(PM!J12-PM!J$2&gt;2,-1,(IF(PM!J12-PM!J$2=-1,4,(IF(PM!J12-PM!J$2=-2,8,IF(PM!J12-PM!J$2=1,1)))))))))))</f>
        <v>2</v>
      </c>
      <c r="H21" s="15">
        <f>SUM(IF(PM!K12-PM!K$2=2,0,(IF(PM!K12-PM!K$2=0,2,(IF(PM!K12-PM!K$2&gt;2,-1,(IF(PM!K12-PM!K$2=-1,4,(IF(PM!K12-PM!K$2=-2,8,IF(PM!K12-PM!K$2=1,1)))))))))))</f>
        <v>2</v>
      </c>
      <c r="I21" s="15">
        <f>SUM(IF(PM!L12-PM!L$2=2,0,(IF(PM!L12-PM!L$2=0,2,(IF(PM!L12-PM!L$2&gt;2,-1,(IF(PM!L12-PM!L$2=-1,4,(IF(PM!L12-PM!L$2=-2,8,IF(PM!L12-PM!L$2=1,1)))))))))))</f>
        <v>0</v>
      </c>
      <c r="J21" s="15">
        <f>SUM(IF(PM!M12-PM!M$2=2,0,(IF(PM!M12-PM!M$2=0,2,(IF(PM!M12-PM!M$2&gt;2,-1,(IF(PM!M12-PM!M$2=-1,4,(IF(PM!M12-PM!M$2=-2,8,IF(PM!M12-PM!M$2=1,1)))))))))))</f>
        <v>1</v>
      </c>
      <c r="K21" s="15"/>
      <c r="L21" s="15">
        <f>SUM(IF(PM!O12-PM!O$2=2,0,(IF(PM!O12-PM!O$2=0,2,(IF(PM!O12-PM!O$2&gt;2,-1,(IF(PM!O12-PM!O$2=-1,4,(IF(PM!O12-PM!O$2=-2,8,IF(PM!O12-PM!O$2=1,1)))))))))))</f>
        <v>1</v>
      </c>
      <c r="M21" s="15">
        <f>SUM(IF(PM!P12-PM!P$2=2,0,(IF(PM!P12-PM!P$2=0,2,(IF(PM!P12-PM!P$2&gt;2,-1,(IF(PM!P12-PM!P$2=-1,4,(IF(PM!P12-PM!P$2=-2,8,IF(PM!P12-PM!P$2=1,1)))))))))))</f>
        <v>0</v>
      </c>
      <c r="N21" s="15">
        <f>SUM(IF(PM!Q12-PM!Q$2=2,0,(IF(PM!Q12-PM!Q$2=0,2,(IF(PM!Q12-PM!Q$2&gt;2,-1,(IF(PM!Q12-PM!Q$2=-1,4,(IF(PM!Q12-PM!Q$2=-2,8,IF(PM!Q12-PM!Q$2=1,1)))))))))))</f>
        <v>1</v>
      </c>
      <c r="O21" s="15">
        <f>SUM(IF(PM!R12-PM!R$2=2,0,(IF(PM!R12-PM!R$2=0,2,(IF(PM!R12-PM!R$2&gt;2,-1,(IF(PM!R12-PM!R$2=-1,4,(IF(PM!R12-PM!R$2=-2,8,IF(PM!R12-PM!R$2=1,1)))))))))))</f>
        <v>2</v>
      </c>
      <c r="P21" s="15">
        <f>SUM(IF(PM!S12-PM!S$2=2,0,(IF(PM!S12-PM!S$2=0,2,(IF(PM!S12-PM!S$2&gt;2,-1,(IF(PM!S12-PM!S$2=-1,4,(IF(PM!S12-PM!S$2=-2,8,IF(PM!S12-PM!S$2=1,1)))))))))))</f>
        <v>1</v>
      </c>
      <c r="Q21" s="15">
        <f>SUM(IF(PM!T12-PM!T$2=2,0,(IF(PM!T12-PM!T$2=0,2,(IF(PM!T12-PM!T$2&gt;2,-1,(IF(PM!T12-PM!T$2=-1,4,(IF(PM!T12-PM!T$2=-2,8,IF(PM!T12-PM!T$2=1,1)))))))))))</f>
        <v>1</v>
      </c>
      <c r="R21" s="15">
        <f>SUM(IF(PM!U12-PM!U$2=2,0,(IF(PM!U12-PM!U$2=0,2,(IF(PM!U12-PM!U$2&gt;2,-1,(IF(PM!U12-PM!U$2=-1,4,(IF(PM!U12-PM!U$2=-2,8,IF(PM!U12-PM!U$2=1,1)))))))))))</f>
        <v>2</v>
      </c>
      <c r="S21" s="15">
        <f>SUM(IF(PM!V12-PM!V$2=2,0,(IF(PM!V12-PM!V$2=0,2,(IF(PM!V12-PM!V$2&gt;2,-1,(IF(PM!V12-PM!V$2=-1,4,(IF(PM!V12-PM!V$2=-2,8,IF(PM!V12-PM!V$2=1,1)))))))))))</f>
        <v>2</v>
      </c>
      <c r="T21" s="15">
        <f>SUM(IF(PM!W12-PM!W$2=2,0,(IF(PM!W12-PM!W$2=0,2,(IF(PM!W12-PM!W$2&gt;2,-1,(IF(PM!W12-PM!W$2=-1,4,(IF(PM!W12-PM!W$2=-2,8,IF(PM!W12-PM!W$2=1,1)))))))))))</f>
        <v>2</v>
      </c>
      <c r="U21" s="194"/>
      <c r="V21" s="266"/>
      <c r="X21" s="33" t="s">
        <v>39</v>
      </c>
      <c r="Y21" s="60">
        <v>1</v>
      </c>
      <c r="Z21" s="37" t="s">
        <v>29</v>
      </c>
    </row>
    <row r="22" spans="1:26" ht="14.25" customHeight="1">
      <c r="A22" s="11" t="str">
        <f>PM!A13</f>
        <v>Rudy</v>
      </c>
      <c r="B22" s="15">
        <f>SUM(IF(PM!E13-PM!E$2=2,0,(IF(PM!E13-PM!E$2=0,2,(IF(PM!E13-PM!E$2&gt;2,-1,(IF(PM!E13-PM!E$2=-1,4,(IF(PM!E13-PM!E$2=-2,8,IF(PM!E13-PM!E$2=1,1)))))))))))</f>
        <v>0</v>
      </c>
      <c r="C22" s="15">
        <f>SUM(IF(PM!F13-PM!F$2=2,0,(IF(PM!F13-PM!F$2=0,2,(IF(PM!F13-PM!F$2&gt;2,-1,(IF(PM!F13-PM!F$2=-1,4,(IF(PM!F13-PM!F$2=-2,8,IF(PM!F13-PM!F$2=1,1)))))))))))</f>
        <v>1</v>
      </c>
      <c r="D22" s="15">
        <f>SUM(IF(PM!G13-PM!G$2=2,0,(IF(PM!G13-PM!G$2=0,2,(IF(PM!G13-PM!G$2&gt;2,-1,(IF(PM!G13-PM!G$2=-1,4,(IF(PM!G13-PM!G$2=-2,8,IF(PM!G13-PM!G$2=1,1)))))))))))</f>
        <v>1</v>
      </c>
      <c r="E22" s="15">
        <f>SUM(IF(PM!H13-PM!H$2=2,0,(IF(PM!H13-PM!H$2=0,2,(IF(PM!H13-PM!H$2&gt;2,-1,(IF(PM!H13-PM!H$2=-1,4,(IF(PM!H13-PM!H$2=-2,8,IF(PM!H13-PM!H$2=1,1)))))))))))</f>
        <v>0</v>
      </c>
      <c r="F22" s="15">
        <f>SUM(IF(PM!I13-PM!I$2=2,0,(IF(PM!I13-PM!I$2=0,2,(IF(PM!I13-PM!I$2&gt;2,-1,(IF(PM!I13-PM!I$2=-1,4,(IF(PM!I13-PM!I$2=-2,8,IF(PM!I13-PM!I$2=1,1)))))))))))</f>
        <v>-1</v>
      </c>
      <c r="G22" s="15">
        <f>SUM(IF(PM!J13-PM!J$2=2,0,(IF(PM!J13-PM!J$2=0,2,(IF(PM!J13-PM!J$2&gt;2,-1,(IF(PM!J13-PM!J$2=-1,4,(IF(PM!J13-PM!J$2=-2,8,IF(PM!J13-PM!J$2=1,1)))))))))))</f>
        <v>0</v>
      </c>
      <c r="H22" s="15">
        <f>SUM(IF(PM!K13-PM!K$2=2,0,(IF(PM!K13-PM!K$2=0,2,(IF(PM!K13-PM!K$2&gt;2,-1,(IF(PM!K13-PM!K$2=-1,4,(IF(PM!K13-PM!K$2=-2,8,IF(PM!K13-PM!K$2=1,1)))))))))))</f>
        <v>1</v>
      </c>
      <c r="I22" s="15">
        <f>SUM(IF(PM!L13-PM!L$2=2,0,(IF(PM!L13-PM!L$2=0,2,(IF(PM!L13-PM!L$2&gt;2,-1,(IF(PM!L13-PM!L$2=-1,4,(IF(PM!L13-PM!L$2=-2,8,IF(PM!L13-PM!L$2=1,1)))))))))))</f>
        <v>-1</v>
      </c>
      <c r="J22" s="15">
        <f>SUM(IF(PM!M13-PM!M$2=2,0,(IF(PM!M13-PM!M$2=0,2,(IF(PM!M13-PM!M$2&gt;2,-1,(IF(PM!M13-PM!M$2=-1,4,(IF(PM!M13-PM!M$2=-2,8,IF(PM!M13-PM!M$2=1,1)))))))))))</f>
        <v>2</v>
      </c>
      <c r="K22" s="15"/>
      <c r="L22" s="15">
        <f>SUM(IF(PM!O13-PM!O$2=2,0,(IF(PM!O13-PM!O$2=0,2,(IF(PM!O13-PM!O$2&gt;2,-1,(IF(PM!O13-PM!O$2=-1,4,(IF(PM!O13-PM!O$2=-2,8,IF(PM!O13-PM!O$2=1,1)))))))))))</f>
        <v>-1</v>
      </c>
      <c r="M22" s="15">
        <f>SUM(IF(PM!P13-PM!P$2=2,0,(IF(PM!P13-PM!P$2=0,2,(IF(PM!P13-PM!P$2&gt;2,-1,(IF(PM!P13-PM!P$2=-1,4,(IF(PM!P13-PM!P$2=-2,8,IF(PM!P13-PM!P$2=1,1)))))))))))</f>
        <v>0</v>
      </c>
      <c r="N22" s="15">
        <f>SUM(IF(PM!Q13-PM!Q$2=2,0,(IF(PM!Q13-PM!Q$2=0,2,(IF(PM!Q13-PM!Q$2&gt;2,-1,(IF(PM!Q13-PM!Q$2=-1,4,(IF(PM!Q13-PM!Q$2=-2,8,IF(PM!Q13-PM!Q$2=1,1)))))))))))</f>
        <v>2</v>
      </c>
      <c r="O22" s="15">
        <f>SUM(IF(PM!R13-PM!R$2=2,0,(IF(PM!R13-PM!R$2=0,2,(IF(PM!R13-PM!R$2&gt;2,-1,(IF(PM!R13-PM!R$2=-1,4,(IF(PM!R13-PM!R$2=-2,8,IF(PM!R13-PM!R$2=1,1)))))))))))</f>
        <v>1</v>
      </c>
      <c r="P22" s="15">
        <f>SUM(IF(PM!S13-PM!S$2=2,0,(IF(PM!S13-PM!S$2=0,2,(IF(PM!S13-PM!S$2&gt;2,-1,(IF(PM!S13-PM!S$2=-1,4,(IF(PM!S13-PM!S$2=-2,8,IF(PM!S13-PM!S$2=1,1)))))))))))</f>
        <v>-1</v>
      </c>
      <c r="Q22" s="15">
        <f>SUM(IF(PM!T13-PM!T$2=2,0,(IF(PM!T13-PM!T$2=0,2,(IF(PM!T13-PM!T$2&gt;2,-1,(IF(PM!T13-PM!T$2=-1,4,(IF(PM!T13-PM!T$2=-2,8,IF(PM!T13-PM!T$2=1,1)))))))))))</f>
        <v>1</v>
      </c>
      <c r="R22" s="15">
        <f>SUM(IF(PM!U13-PM!U$2=2,0,(IF(PM!U13-PM!U$2=0,2,(IF(PM!U13-PM!U$2&gt;2,-1,(IF(PM!U13-PM!U$2=-1,4,(IF(PM!U13-PM!U$2=-2,8,IF(PM!U13-PM!U$2=1,1)))))))))))</f>
        <v>4</v>
      </c>
      <c r="S22" s="15">
        <f>SUM(IF(PM!V13-PM!V$2=2,0,(IF(PM!V13-PM!V$2=0,2,(IF(PM!V13-PM!V$2&gt;2,-1,(IF(PM!V13-PM!V$2=-1,4,(IF(PM!V13-PM!V$2=-2,8,IF(PM!V13-PM!V$2=1,1)))))))))))</f>
        <v>0</v>
      </c>
      <c r="T22" s="15">
        <f>SUM(IF(PM!W13-PM!W$2=2,0,(IF(PM!W13-PM!W$2=0,2,(IF(PM!W13-PM!W$2&gt;2,-1,(IF(PM!W13-PM!W$2=-1,4,(IF(PM!W13-PM!W$2=-2,8,IF(PM!W13-PM!W$2=1,1)))))))))))</f>
        <v>2</v>
      </c>
      <c r="U22" s="194"/>
      <c r="V22" s="266"/>
      <c r="X22" s="33" t="s">
        <v>35</v>
      </c>
      <c r="Y22" s="22">
        <v>4</v>
      </c>
      <c r="Z22" s="37" t="s">
        <v>29</v>
      </c>
    </row>
    <row r="23" spans="1:26" ht="14.25" customHeight="1">
      <c r="A23" s="11" t="str">
        <f>PM!A14</f>
        <v>Mike W</v>
      </c>
      <c r="B23" s="15">
        <f>SUM(IF(PM!E14-PM!E$2=2,0,(IF(PM!E14-PM!E$2=0,2,(IF(PM!E14-PM!E$2&gt;2,-1,(IF(PM!E14-PM!E$2=-1,4,(IF(PM!E14-PM!E$2=-2,8,IF(PM!E14-PM!E$2=1,1)))))))))))</f>
        <v>-1</v>
      </c>
      <c r="C23" s="15">
        <f>SUM(IF(PM!F14-PM!F$2=2,0,(IF(PM!F14-PM!F$2=0,2,(IF(PM!F14-PM!F$2&gt;2,-1,(IF(PM!F14-PM!F$2=-1,4,(IF(PM!F14-PM!F$2=-2,8,IF(PM!F14-PM!F$2=1,1)))))))))))</f>
        <v>2</v>
      </c>
      <c r="D23" s="15">
        <f>SUM(IF(PM!G14-PM!G$2=2,0,(IF(PM!G14-PM!G$2=0,2,(IF(PM!G14-PM!G$2&gt;2,-1,(IF(PM!G14-PM!G$2=-1,4,(IF(PM!G14-PM!G$2=-2,8,IF(PM!G14-PM!G$2=1,1)))))))))))</f>
        <v>2</v>
      </c>
      <c r="E23" s="15">
        <f>SUM(IF(PM!H14-PM!H$2=2,0,(IF(PM!H14-PM!H$2=0,2,(IF(PM!H14-PM!H$2&gt;2,-1,(IF(PM!H14-PM!H$2=-1,4,(IF(PM!H14-PM!H$2=-2,8,IF(PM!H14-PM!H$2=1,1)))))))))))</f>
        <v>2</v>
      </c>
      <c r="F23" s="15">
        <f>SUM(IF(PM!I14-PM!I$2=2,0,(IF(PM!I14-PM!I$2=0,2,(IF(PM!I14-PM!I$2&gt;2,-1,(IF(PM!I14-PM!I$2=-1,4,(IF(PM!I14-PM!I$2=-2,8,IF(PM!I14-PM!I$2=1,1)))))))))))</f>
        <v>1</v>
      </c>
      <c r="G23" s="15">
        <f>SUM(IF(PM!J14-PM!J$2=2,0,(IF(PM!J14-PM!J$2=0,2,(IF(PM!J14-PM!J$2&gt;2,-1,(IF(PM!J14-PM!J$2=-1,4,(IF(PM!J14-PM!J$2=-2,8,IF(PM!J14-PM!J$2=1,1)))))))))))</f>
        <v>4</v>
      </c>
      <c r="H23" s="15">
        <f>SUM(IF(PM!K14-PM!K$2=2,0,(IF(PM!K14-PM!K$2=0,2,(IF(PM!K14-PM!K$2&gt;2,-1,(IF(PM!K14-PM!K$2=-1,4,(IF(PM!K14-PM!K$2=-2,8,IF(PM!K14-PM!K$2=1,1)))))))))))</f>
        <v>2</v>
      </c>
      <c r="I23" s="15">
        <f>SUM(IF(PM!L14-PM!L$2=2,0,(IF(PM!L14-PM!L$2=0,2,(IF(PM!L14-PM!L$2&gt;2,-1,(IF(PM!L14-PM!L$2=-1,4,(IF(PM!L14-PM!L$2=-2,8,IF(PM!L14-PM!L$2=1,1)))))))))))</f>
        <v>0</v>
      </c>
      <c r="J23" s="15">
        <f>SUM(IF(PM!M14-PM!M$2=2,0,(IF(PM!M14-PM!M$2=0,2,(IF(PM!M14-PM!M$2&gt;2,-1,(IF(PM!M14-PM!M$2=-1,4,(IF(PM!M14-PM!M$2=-2,8,IF(PM!M14-PM!M$2=1,1)))))))))))</f>
        <v>0</v>
      </c>
      <c r="K23" s="15"/>
      <c r="L23" s="15">
        <f>SUM(IF(PM!O14-PM!O$2=2,0,(IF(PM!O14-PM!O$2=0,2,(IF(PM!O14-PM!O$2&gt;2,-1,(IF(PM!O14-PM!O$2=-1,4,(IF(PM!O14-PM!O$2=-2,8,IF(PM!O14-PM!O$2=1,1)))))))))))</f>
        <v>1</v>
      </c>
      <c r="M23" s="15">
        <f>SUM(IF(PM!P14-PM!P$2=2,0,(IF(PM!P14-PM!P$2=0,2,(IF(PM!P14-PM!P$2&gt;2,-1,(IF(PM!P14-PM!P$2=-1,4,(IF(PM!P14-PM!P$2=-2,8,IF(PM!P14-PM!P$2=1,1)))))))))))</f>
        <v>-1</v>
      </c>
      <c r="N23" s="15">
        <f>SUM(IF(PM!Q14-PM!Q$2=2,0,(IF(PM!Q14-PM!Q$2=0,2,(IF(PM!Q14-PM!Q$2&gt;2,-1,(IF(PM!Q14-PM!Q$2=-1,4,(IF(PM!Q14-PM!Q$2=-2,8,IF(PM!Q14-PM!Q$2=1,1)))))))))))</f>
        <v>1</v>
      </c>
      <c r="O23" s="15">
        <f>SUM(IF(PM!R14-PM!R$2=2,0,(IF(PM!R14-PM!R$2=0,2,(IF(PM!R14-PM!R$2&gt;2,-1,(IF(PM!R14-PM!R$2=-1,4,(IF(PM!R14-PM!R$2=-2,8,IF(PM!R14-PM!R$2=1,1)))))))))))</f>
        <v>1</v>
      </c>
      <c r="P23" s="15">
        <f>SUM(IF(PM!S14-PM!S$2=2,0,(IF(PM!S14-PM!S$2=0,2,(IF(PM!S14-PM!S$2&gt;2,-1,(IF(PM!S14-PM!S$2=-1,4,(IF(PM!S14-PM!S$2=-2,8,IF(PM!S14-PM!S$2=1,1)))))))))))</f>
        <v>1</v>
      </c>
      <c r="Q23" s="15">
        <f>SUM(IF(PM!T14-PM!T$2=2,0,(IF(PM!T14-PM!T$2=0,2,(IF(PM!T14-PM!T$2&gt;2,-1,(IF(PM!T14-PM!T$2=-1,4,(IF(PM!T14-PM!T$2=-2,8,IF(PM!T14-PM!T$2=1,1)))))))))))</f>
        <v>1</v>
      </c>
      <c r="R23" s="15">
        <f>SUM(IF(PM!U14-PM!U$2=2,0,(IF(PM!U14-PM!U$2=0,2,(IF(PM!U14-PM!U$2&gt;2,-1,(IF(PM!U14-PM!U$2=-1,4,(IF(PM!U14-PM!U$2=-2,8,IF(PM!U14-PM!U$2=1,1)))))))))))</f>
        <v>1</v>
      </c>
      <c r="S23" s="15">
        <f>SUM(IF(PM!V14-PM!V$2=2,0,(IF(PM!V14-PM!V$2=0,2,(IF(PM!V14-PM!V$2&gt;2,-1,(IF(PM!V14-PM!V$2=-1,4,(IF(PM!V14-PM!V$2=-2,8,IF(PM!V14-PM!V$2=1,1)))))))))))</f>
        <v>2</v>
      </c>
      <c r="T23" s="15">
        <f>SUM(IF(PM!W14-PM!W$2=2,0,(IF(PM!W14-PM!W$2=0,2,(IF(PM!W14-PM!W$2&gt;2,-1,(IF(PM!W14-PM!W$2=-1,4,(IF(PM!W14-PM!W$2=-2,8,IF(PM!W14-PM!W$2=1,1)))))))))))</f>
        <v>-1</v>
      </c>
      <c r="U23" s="194"/>
      <c r="V23" s="266"/>
      <c r="X23" s="33" t="s">
        <v>36</v>
      </c>
      <c r="Y23" s="16">
        <f>SUM(Y7/Y21)</f>
        <v>28</v>
      </c>
      <c r="Z23" s="34"/>
    </row>
    <row r="24" spans="1:26" ht="14.25" customHeight="1" thickBot="1">
      <c r="A24" s="14"/>
      <c r="B24" s="21">
        <f>SUM(B20:B23)</f>
        <v>2</v>
      </c>
      <c r="C24" s="21">
        <f t="shared" ref="C24:J24" si="8">SUM(C20:C23)</f>
        <v>6</v>
      </c>
      <c r="D24" s="21">
        <f t="shared" si="8"/>
        <v>5</v>
      </c>
      <c r="E24" s="21">
        <f t="shared" si="8"/>
        <v>5</v>
      </c>
      <c r="F24" s="21">
        <f t="shared" si="8"/>
        <v>2</v>
      </c>
      <c r="G24" s="21">
        <f t="shared" si="8"/>
        <v>8</v>
      </c>
      <c r="H24" s="21">
        <f t="shared" si="8"/>
        <v>7</v>
      </c>
      <c r="I24" s="21">
        <f t="shared" si="8"/>
        <v>1</v>
      </c>
      <c r="J24" s="21">
        <f t="shared" si="8"/>
        <v>4</v>
      </c>
      <c r="K24" s="15"/>
      <c r="L24" s="21">
        <f>SUM(L20:L23)</f>
        <v>2</v>
      </c>
      <c r="M24" s="21">
        <f t="shared" ref="M24:T24" si="9">SUM(M20:M23)</f>
        <v>-2</v>
      </c>
      <c r="N24" s="21">
        <f t="shared" si="9"/>
        <v>5</v>
      </c>
      <c r="O24" s="21">
        <f t="shared" si="9"/>
        <v>5</v>
      </c>
      <c r="P24" s="21">
        <f t="shared" si="9"/>
        <v>3</v>
      </c>
      <c r="Q24" s="21">
        <f t="shared" si="9"/>
        <v>4</v>
      </c>
      <c r="R24" s="21">
        <f t="shared" si="9"/>
        <v>9</v>
      </c>
      <c r="S24" s="21">
        <f t="shared" si="9"/>
        <v>5</v>
      </c>
      <c r="T24" s="21">
        <f t="shared" si="9"/>
        <v>7</v>
      </c>
      <c r="U24" s="194"/>
      <c r="V24" s="150"/>
      <c r="W24" s="270"/>
      <c r="X24" s="38" t="s">
        <v>37</v>
      </c>
      <c r="Y24" s="39">
        <f>SUM(Y23/Y22)</f>
        <v>7</v>
      </c>
      <c r="Z24" s="40"/>
    </row>
    <row r="25" spans="1:26" ht="14.25" customHeight="1">
      <c r="A25" s="14"/>
      <c r="B25" s="15"/>
      <c r="C25" s="15">
        <f>SUM(B24:C24)</f>
        <v>8</v>
      </c>
      <c r="D25" s="15">
        <f t="shared" ref="D25:J25" si="10">SUM(D24+C25)</f>
        <v>13</v>
      </c>
      <c r="E25" s="15">
        <f t="shared" si="10"/>
        <v>18</v>
      </c>
      <c r="F25" s="15">
        <f t="shared" si="10"/>
        <v>20</v>
      </c>
      <c r="G25" s="18">
        <f t="shared" si="10"/>
        <v>28</v>
      </c>
      <c r="H25" s="18">
        <f t="shared" si="10"/>
        <v>35</v>
      </c>
      <c r="I25" s="18">
        <f t="shared" si="10"/>
        <v>36</v>
      </c>
      <c r="J25" s="18">
        <f t="shared" si="10"/>
        <v>40</v>
      </c>
      <c r="K25" s="15"/>
      <c r="L25" s="15"/>
      <c r="M25" s="15">
        <f>SUM(M24+L24)</f>
        <v>0</v>
      </c>
      <c r="N25" s="15">
        <f t="shared" ref="N25:T25" si="11">SUM(N24+M25)</f>
        <v>5</v>
      </c>
      <c r="O25" s="15">
        <f t="shared" si="11"/>
        <v>10</v>
      </c>
      <c r="P25" s="15">
        <f t="shared" si="11"/>
        <v>13</v>
      </c>
      <c r="Q25" s="15">
        <f t="shared" si="11"/>
        <v>17</v>
      </c>
      <c r="R25" s="15">
        <f t="shared" si="11"/>
        <v>26</v>
      </c>
      <c r="S25" s="15">
        <f t="shared" si="11"/>
        <v>31</v>
      </c>
      <c r="T25" s="15">
        <f t="shared" si="11"/>
        <v>38</v>
      </c>
      <c r="U25" s="27"/>
      <c r="V25" s="150"/>
      <c r="W25" s="270"/>
      <c r="X25" s="191"/>
      <c r="Y25" s="192"/>
      <c r="Z25" s="53"/>
    </row>
    <row r="26" spans="1:26" ht="14.25" customHeight="1">
      <c r="A26" s="168"/>
      <c r="B26" s="29"/>
      <c r="C26" s="29"/>
      <c r="D26" s="29"/>
      <c r="E26" s="29"/>
      <c r="F26" s="29"/>
      <c r="G26" s="28"/>
      <c r="H26" s="437" t="s">
        <v>33</v>
      </c>
      <c r="I26" s="438"/>
      <c r="J26" s="164">
        <f>SUM(J25-'2017 EoS Pairings'!N18)</f>
        <v>-2.5</v>
      </c>
      <c r="K26" s="165"/>
      <c r="L26" s="29"/>
      <c r="M26" s="29"/>
      <c r="N26" s="28"/>
      <c r="O26" s="29"/>
      <c r="P26" s="29"/>
      <c r="Q26" s="29"/>
      <c r="R26" s="437" t="s">
        <v>34</v>
      </c>
      <c r="S26" s="438"/>
      <c r="T26" s="164">
        <f>SUM(T25-'2017 EoS Pairings'!O18)</f>
        <v>-4.5</v>
      </c>
      <c r="U26" s="185"/>
      <c r="V26" s="151">
        <f>SUM(J26,T26)</f>
        <v>-7</v>
      </c>
    </row>
    <row r="27" spans="1:26" ht="14.25" customHeight="1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186"/>
      <c r="V27" s="267"/>
      <c r="W27" s="19"/>
      <c r="X27" s="191"/>
      <c r="Y27" s="53"/>
    </row>
    <row r="28" spans="1:26" ht="14.25" customHeight="1">
      <c r="A28" s="169" t="str">
        <f>PM!A15</f>
        <v>Larry</v>
      </c>
      <c r="B28" s="170">
        <f>SUM(IF(PM!E15-PM!E$2=2,0,(IF(PM!E15-PM!E$2=0,2,(IF(PM!E15-PM!E$2&gt;2,-1,(IF(PM!E15-PM!E$2=-1,4,(IF(PM!E15-PM!E$2=-2,8,IF(PM!E15-PM!E$2=1,1)))))))))))</f>
        <v>0</v>
      </c>
      <c r="C28" s="170">
        <f>SUM(IF(PM!F15-PM!F$2=2,0,(IF(PM!F15-PM!F$2=0,2,(IF(PM!F15-PM!F$2&gt;2,-1,(IF(PM!F15-PM!F$2=-1,4,(IF(PM!F15-PM!F$2=-2,8,IF(PM!F15-PM!F$2=1,1)))))))))))</f>
        <v>1</v>
      </c>
      <c r="D28" s="170">
        <f>SUM(IF(PM!G15-PM!G$2=2,0,(IF(PM!G15-PM!G$2=0,2,(IF(PM!G15-PM!G$2&gt;2,-1,(IF(PM!G15-PM!G$2=-1,4,(IF(PM!G15-PM!G$2=-2,8,IF(PM!G15-PM!G$2=1,1)))))))))))</f>
        <v>2</v>
      </c>
      <c r="E28" s="170">
        <f>SUM(IF(PM!H15-PM!H$2=2,0,(IF(PM!H15-PM!H$2=0,2,(IF(PM!H15-PM!H$2&gt;2,-1,(IF(PM!H15-PM!H$2=-1,4,(IF(PM!H15-PM!H$2=-2,8,IF(PM!H15-PM!H$2=1,1)))))))))))</f>
        <v>4</v>
      </c>
      <c r="F28" s="170">
        <f>SUM(IF(PM!I15-PM!I$2=2,0,(IF(PM!I15-PM!I$2=0,2,(IF(PM!I15-PM!I$2&gt;2,-1,(IF(PM!I15-PM!I$2=-1,4,(IF(PM!I15-PM!I$2=-2,8,IF(PM!I15-PM!I$2=1,1)))))))))))</f>
        <v>1</v>
      </c>
      <c r="G28" s="170">
        <f>SUM(IF(PM!J15-PM!J$2=2,0,(IF(PM!J15-PM!J$2=0,2,(IF(PM!J15-PM!J$2&gt;2,-1,(IF(PM!J15-PM!J$2=-1,4,(IF(PM!J15-PM!J$2=-2,8,IF(PM!J15-PM!J$2=1,1)))))))))))</f>
        <v>2</v>
      </c>
      <c r="H28" s="170">
        <f>SUM(IF(PM!K15-PM!K$2=2,0,(IF(PM!K15-PM!K$2=0,2,(IF(PM!K15-PM!K$2&gt;2,-1,(IF(PM!K15-PM!K$2=-1,4,(IF(PM!K15-PM!K$2=-2,8,IF(PM!K15-PM!K$2=1,1)))))))))))</f>
        <v>8</v>
      </c>
      <c r="I28" s="170">
        <f>SUM(IF(PM!L15-PM!L$2=2,0,(IF(PM!L15-PM!L$2=0,2,(IF(PM!L15-PM!L$2&gt;2,-1,(IF(PM!L15-PM!L$2=-1,4,(IF(PM!L15-PM!L$2=-2,8,IF(PM!L15-PM!L$2=1,1)))))))))))</f>
        <v>2</v>
      </c>
      <c r="J28" s="170">
        <f>SUM(IF(PM!M15-PM!M$2=2,0,(IF(PM!M15-PM!M$2=0,2,(IF(PM!M15-PM!M$2&gt;2,-1,(IF(PM!M15-PM!M$2=-1,4,(IF(PM!M15-PM!M$2=-2,8,IF(PM!M15-PM!M$2=1,1)))))))))))</f>
        <v>2</v>
      </c>
      <c r="K28" s="170"/>
      <c r="L28" s="170">
        <f>SUM(IF(PM!O15-PM!O$2=2,0,(IF(PM!O15-PM!O$2=0,2,(IF(PM!O15-PM!O$2&gt;2,-1,(IF(PM!O15-PM!O$2=-1,4,(IF(PM!O15-PM!O$2=-2,8,IF(PM!O15-PM!O$2=1,1)))))))))))</f>
        <v>1</v>
      </c>
      <c r="M28" s="170">
        <f>SUM(IF(PM!P15-PM!P$2=2,0,(IF(PM!P15-PM!P$2=0,2,(IF(PM!P15-PM!P$2&gt;2,-1,(IF(PM!P15-PM!P$2=-1,4,(IF(PM!P15-PM!P$2=-2,8,IF(PM!P15-PM!P$2=1,1)))))))))))</f>
        <v>2</v>
      </c>
      <c r="N28" s="170">
        <f>SUM(IF(PM!Q15-PM!Q$2=2,0,(IF(PM!Q15-PM!Q$2=0,2,(IF(PM!Q15-PM!Q$2&gt;2,-1,(IF(PM!Q15-PM!Q$2=-1,4,(IF(PM!Q15-PM!Q$2=-2,8,IF(PM!Q15-PM!Q$2=1,1)))))))))))</f>
        <v>1</v>
      </c>
      <c r="O28" s="170">
        <f>SUM(IF(PM!R15-PM!R$2=2,0,(IF(PM!R15-PM!R$2=0,2,(IF(PM!R15-PM!R$2&gt;2,-1,(IF(PM!R15-PM!R$2=-1,4,(IF(PM!R15-PM!R$2=-2,8,IF(PM!R15-PM!R$2=1,1)))))))))))</f>
        <v>1</v>
      </c>
      <c r="P28" s="170">
        <f>SUM(IF(PM!S15-PM!S$2=2,0,(IF(PM!S15-PM!S$2=0,2,(IF(PM!S15-PM!S$2&gt;2,-1,(IF(PM!S15-PM!S$2=-1,4,(IF(PM!S15-PM!S$2=-2,8,IF(PM!S15-PM!S$2=1,1)))))))))))</f>
        <v>0</v>
      </c>
      <c r="Q28" s="170">
        <f>SUM(IF(PM!T15-PM!T$2=2,0,(IF(PM!T15-PM!T$2=0,2,(IF(PM!T15-PM!T$2&gt;2,-1,(IF(PM!T15-PM!T$2=-1,4,(IF(PM!T15-PM!T$2=-2,8,IF(PM!T15-PM!T$2=1,1)))))))))))</f>
        <v>1</v>
      </c>
      <c r="R28" s="170">
        <f>SUM(IF(PM!U15-PM!U$2=2,0,(IF(PM!U15-PM!U$2=0,2,(IF(PM!U15-PM!U$2&gt;2,-1,(IF(PM!U15-PM!U$2=-1,4,(IF(PM!U15-PM!U$2=-2,8,IF(PM!U15-PM!U$2=1,1)))))))))))</f>
        <v>2</v>
      </c>
      <c r="S28" s="170">
        <f>SUM(IF(PM!V15-PM!V$2=2,0,(IF(PM!V15-PM!V$2=0,2,(IF(PM!V15-PM!V$2&gt;2,-1,(IF(PM!V15-PM!V$2=-1,4,(IF(PM!V15-PM!V$2=-2,8,IF(PM!V15-PM!V$2=1,1)))))))))))</f>
        <v>2</v>
      </c>
      <c r="T28" s="170">
        <f>SUM(IF(PM!W15-PM!W$2=2,0,(IF(PM!W15-PM!W$2=0,2,(IF(PM!W15-PM!W$2&gt;2,-1,(IF(PM!W15-PM!W$2=-1,4,(IF(PM!W15-PM!W$2=-2,8,IF(PM!W15-PM!W$2=1,1)))))))))))</f>
        <v>1</v>
      </c>
      <c r="U28" s="187"/>
      <c r="V28" s="268"/>
      <c r="W28" s="19"/>
      <c r="X28" s="191"/>
      <c r="Y28" s="53"/>
    </row>
    <row r="29" spans="1:26" ht="14.25" customHeight="1">
      <c r="A29" s="141" t="str">
        <f>PM!A16</f>
        <v>Doug Sm</v>
      </c>
      <c r="B29" s="170">
        <f>SUM(IF(PM!E16-PM!E$2=2,0,(IF(PM!E16-PM!E$2=0,2,(IF(PM!E16-PM!E$2&gt;2,-1,(IF(PM!E16-PM!E$2=-1,4,(IF(PM!E16-PM!E$2=-2,8,IF(PM!E16-PM!E$2=1,1)))))))))))</f>
        <v>-1</v>
      </c>
      <c r="C29" s="170">
        <f>SUM(IF(PM!F16-PM!F$2=2,0,(IF(PM!F16-PM!F$2=0,2,(IF(PM!F16-PM!F$2&gt;2,-1,(IF(PM!F16-PM!F$2=-1,4,(IF(PM!F16-PM!F$2=-2,8,IF(PM!F16-PM!F$2=1,1)))))))))))</f>
        <v>0</v>
      </c>
      <c r="D29" s="170">
        <f>SUM(IF(PM!G16-PM!G$2=2,0,(IF(PM!G16-PM!G$2=0,2,(IF(PM!G16-PM!G$2&gt;2,-1,(IF(PM!G16-PM!G$2=-1,4,(IF(PM!G16-PM!G$2=-2,8,IF(PM!G16-PM!G$2=1,1)))))))))))</f>
        <v>1</v>
      </c>
      <c r="E29" s="170">
        <f>SUM(IF(PM!H16-PM!H$2=2,0,(IF(PM!H16-PM!H$2=0,2,(IF(PM!H16-PM!H$2&gt;2,-1,(IF(PM!H16-PM!H$2=-1,4,(IF(PM!H16-PM!H$2=-2,8,IF(PM!H16-PM!H$2=1,1)))))))))))</f>
        <v>1</v>
      </c>
      <c r="F29" s="170">
        <f>SUM(IF(PM!I16-PM!I$2=2,0,(IF(PM!I16-PM!I$2=0,2,(IF(PM!I16-PM!I$2&gt;2,-1,(IF(PM!I16-PM!I$2=-1,4,(IF(PM!I16-PM!I$2=-2,8,IF(PM!I16-PM!I$2=1,1)))))))))))</f>
        <v>0</v>
      </c>
      <c r="G29" s="170">
        <f>SUM(IF(PM!J16-PM!J$2=2,0,(IF(PM!J16-PM!J$2=0,2,(IF(PM!J16-PM!J$2&gt;2,-1,(IF(PM!J16-PM!J$2=-1,4,(IF(PM!J16-PM!J$2=-2,8,IF(PM!J16-PM!J$2=1,1)))))))))))</f>
        <v>0</v>
      </c>
      <c r="H29" s="170">
        <f>SUM(IF(PM!K16-PM!K$2=2,0,(IF(PM!K16-PM!K$2=0,2,(IF(PM!K16-PM!K$2&gt;2,-1,(IF(PM!K16-PM!K$2=-1,4,(IF(PM!K16-PM!K$2=-2,8,IF(PM!K16-PM!K$2=1,1)))))))))))</f>
        <v>1</v>
      </c>
      <c r="I29" s="170">
        <f>SUM(IF(PM!L16-PM!L$2=2,0,(IF(PM!L16-PM!L$2=0,2,(IF(PM!L16-PM!L$2&gt;2,-1,(IF(PM!L16-PM!L$2=-1,4,(IF(PM!L16-PM!L$2=-2,8,IF(PM!L16-PM!L$2=1,1)))))))))))</f>
        <v>0</v>
      </c>
      <c r="J29" s="170">
        <f>SUM(IF(PM!M16-PM!M$2=2,0,(IF(PM!M16-PM!M$2=0,2,(IF(PM!M16-PM!M$2&gt;2,-1,(IF(PM!M16-PM!M$2=-1,4,(IF(PM!M16-PM!M$2=-2,8,IF(PM!M16-PM!M$2=1,1)))))))))))</f>
        <v>1</v>
      </c>
      <c r="K29" s="142"/>
      <c r="L29" s="170">
        <f>SUM(IF(PM!O16-PM!O$2=2,0,(IF(PM!O16-PM!O$2=0,2,(IF(PM!O16-PM!O$2&gt;2,-1,(IF(PM!O16-PM!O$2=-1,4,(IF(PM!O16-PM!O$2=-2,8,IF(PM!O16-PM!O$2=1,1)))))))))))</f>
        <v>-1</v>
      </c>
      <c r="M29" s="170">
        <f>SUM(IF(PM!P16-PM!P$2=2,0,(IF(PM!P16-PM!P$2=0,2,(IF(PM!P16-PM!P$2&gt;2,-1,(IF(PM!P16-PM!P$2=-1,4,(IF(PM!P16-PM!P$2=-2,8,IF(PM!P16-PM!P$2=1,1)))))))))))</f>
        <v>0</v>
      </c>
      <c r="N29" s="170">
        <f>SUM(IF(PM!Q16-PM!Q$2=2,0,(IF(PM!Q16-PM!Q$2=0,2,(IF(PM!Q16-PM!Q$2&gt;2,-1,(IF(PM!Q16-PM!Q$2=-1,4,(IF(PM!Q16-PM!Q$2=-2,8,IF(PM!Q16-PM!Q$2=1,1)))))))))))</f>
        <v>-1</v>
      </c>
      <c r="O29" s="170">
        <f>SUM(IF(PM!R16-PM!R$2=2,0,(IF(PM!R16-PM!R$2=0,2,(IF(PM!R16-PM!R$2&gt;2,-1,(IF(PM!R16-PM!R$2=-1,4,(IF(PM!R16-PM!R$2=-2,8,IF(PM!R16-PM!R$2=1,1)))))))))))</f>
        <v>-1</v>
      </c>
      <c r="P29" s="170">
        <f>SUM(IF(PM!S16-PM!S$2=2,0,(IF(PM!S16-PM!S$2=0,2,(IF(PM!S16-PM!S$2&gt;2,-1,(IF(PM!S16-PM!S$2=-1,4,(IF(PM!S16-PM!S$2=-2,8,IF(PM!S16-PM!S$2=1,1)))))))))))</f>
        <v>-1</v>
      </c>
      <c r="Q29" s="170">
        <f>SUM(IF(PM!T16-PM!T$2=2,0,(IF(PM!T16-PM!T$2=0,2,(IF(PM!T16-PM!T$2&gt;2,-1,(IF(PM!T16-PM!T$2=-1,4,(IF(PM!T16-PM!T$2=-2,8,IF(PM!T16-PM!T$2=1,1)))))))))))</f>
        <v>1</v>
      </c>
      <c r="R29" s="170">
        <f>SUM(IF(PM!U16-PM!U$2=2,0,(IF(PM!U16-PM!U$2=0,2,(IF(PM!U16-PM!U$2&gt;2,-1,(IF(PM!U16-PM!U$2=-1,4,(IF(PM!U16-PM!U$2=-2,8,IF(PM!U16-PM!U$2=1,1)))))))))))</f>
        <v>0</v>
      </c>
      <c r="S29" s="170">
        <f>SUM(IF(PM!V16-PM!V$2=2,0,(IF(PM!V16-PM!V$2=0,2,(IF(PM!V16-PM!V$2&gt;2,-1,(IF(PM!V16-PM!V$2=-1,4,(IF(PM!V16-PM!V$2=-2,8,IF(PM!V16-PM!V$2=1,1)))))))))))</f>
        <v>1</v>
      </c>
      <c r="T29" s="170">
        <f>SUM(IF(PM!W16-PM!W$2=2,0,(IF(PM!W16-PM!W$2=0,2,(IF(PM!W16-PM!W$2&gt;2,-1,(IF(PM!W16-PM!W$2=-1,4,(IF(PM!W16-PM!W$2=-2,8,IF(PM!W16-PM!W$2=1,1)))))))))))</f>
        <v>2</v>
      </c>
      <c r="U29" s="143"/>
      <c r="V29" s="268"/>
      <c r="W29" s="19"/>
      <c r="X29" s="191"/>
      <c r="Y29" s="53"/>
    </row>
    <row r="30" spans="1:26" ht="14.25" customHeight="1">
      <c r="A30" s="141" t="str">
        <f>PM!A17</f>
        <v>Alex</v>
      </c>
      <c r="B30" s="170">
        <f>SUM(IF(PM!E17-PM!E$2=2,0,(IF(PM!E17-PM!E$2=0,2,(IF(PM!E17-PM!E$2&gt;2,-1,(IF(PM!E17-PM!E$2=-1,4,(IF(PM!E17-PM!E$2=-2,8,IF(PM!E17-PM!E$2=1,1)))))))))))</f>
        <v>0</v>
      </c>
      <c r="C30" s="170">
        <f>SUM(IF(PM!F17-PM!F$2=2,0,(IF(PM!F17-PM!F$2=0,2,(IF(PM!F17-PM!F$2&gt;2,-1,(IF(PM!F17-PM!F$2=-1,4,(IF(PM!F17-PM!F$2=-2,8,IF(PM!F17-PM!F$2=1,1)))))))))))</f>
        <v>1</v>
      </c>
      <c r="D30" s="170">
        <f>SUM(IF(PM!G17-PM!G$2=2,0,(IF(PM!G17-PM!G$2=0,2,(IF(PM!G17-PM!G$2&gt;2,-1,(IF(PM!G17-PM!G$2=-1,4,(IF(PM!G17-PM!G$2=-2,8,IF(PM!G17-PM!G$2=1,1)))))))))))</f>
        <v>1</v>
      </c>
      <c r="E30" s="170">
        <f>SUM(IF(PM!H17-PM!H$2=2,0,(IF(PM!H17-PM!H$2=0,2,(IF(PM!H17-PM!H$2&gt;2,-1,(IF(PM!H17-PM!H$2=-1,4,(IF(PM!H17-PM!H$2=-2,8,IF(PM!H17-PM!H$2=1,1)))))))))))</f>
        <v>0</v>
      </c>
      <c r="F30" s="170">
        <f>SUM(IF(PM!I17-PM!I$2=2,0,(IF(PM!I17-PM!I$2=0,2,(IF(PM!I17-PM!I$2&gt;2,-1,(IF(PM!I17-PM!I$2=-1,4,(IF(PM!I17-PM!I$2=-2,8,IF(PM!I17-PM!I$2=1,1)))))))))))</f>
        <v>0</v>
      </c>
      <c r="G30" s="170">
        <f>SUM(IF(PM!J17-PM!J$2=2,0,(IF(PM!J17-PM!J$2=0,2,(IF(PM!J17-PM!J$2&gt;2,-1,(IF(PM!J17-PM!J$2=-1,4,(IF(PM!J17-PM!J$2=-2,8,IF(PM!J17-PM!J$2=1,1)))))))))))</f>
        <v>0</v>
      </c>
      <c r="H30" s="170">
        <f>SUM(IF(PM!K17-PM!K$2=2,0,(IF(PM!K17-PM!K$2=0,2,(IF(PM!K17-PM!K$2&gt;2,-1,(IF(PM!K17-PM!K$2=-1,4,(IF(PM!K17-PM!K$2=-2,8,IF(PM!K17-PM!K$2=1,1)))))))))))</f>
        <v>0</v>
      </c>
      <c r="I30" s="170">
        <f>SUM(IF(PM!L17-PM!L$2=2,0,(IF(PM!L17-PM!L$2=0,2,(IF(PM!L17-PM!L$2&gt;2,-1,(IF(PM!L17-PM!L$2=-1,4,(IF(PM!L17-PM!L$2=-2,8,IF(PM!L17-PM!L$2=1,1)))))))))))</f>
        <v>0</v>
      </c>
      <c r="J30" s="170">
        <f>SUM(IF(PM!M17-PM!M$2=2,0,(IF(PM!M17-PM!M$2=0,2,(IF(PM!M17-PM!M$2&gt;2,-1,(IF(PM!M17-PM!M$2=-1,4,(IF(PM!M17-PM!M$2=-2,8,IF(PM!M17-PM!M$2=1,1)))))))))))</f>
        <v>0</v>
      </c>
      <c r="K30" s="142"/>
      <c r="L30" s="170">
        <f>SUM(IF(PM!O17-PM!O$2=2,0,(IF(PM!O17-PM!O$2=0,2,(IF(PM!O17-PM!O$2&gt;2,-1,(IF(PM!O17-PM!O$2=-1,4,(IF(PM!O17-PM!O$2=-2,8,IF(PM!O17-PM!O$2=1,1)))))))))))</f>
        <v>1</v>
      </c>
      <c r="M30" s="170">
        <f>SUM(IF(PM!P17-PM!P$2=2,0,(IF(PM!P17-PM!P$2=0,2,(IF(PM!P17-PM!P$2&gt;2,-1,(IF(PM!P17-PM!P$2=-1,4,(IF(PM!P17-PM!P$2=-2,8,IF(PM!P17-PM!P$2=1,1)))))))))))</f>
        <v>-1</v>
      </c>
      <c r="N30" s="170">
        <f>SUM(IF(PM!Q17-PM!Q$2=2,0,(IF(PM!Q17-PM!Q$2=0,2,(IF(PM!Q17-PM!Q$2&gt;2,-1,(IF(PM!Q17-PM!Q$2=-1,4,(IF(PM!Q17-PM!Q$2=-2,8,IF(PM!Q17-PM!Q$2=1,1)))))))))))</f>
        <v>-1</v>
      </c>
      <c r="O30" s="170">
        <f>SUM(IF(PM!R17-PM!R$2=2,0,(IF(PM!R17-PM!R$2=0,2,(IF(PM!R17-PM!R$2&gt;2,-1,(IF(PM!R17-PM!R$2=-1,4,(IF(PM!R17-PM!R$2=-2,8,IF(PM!R17-PM!R$2=1,1)))))))))))</f>
        <v>-1</v>
      </c>
      <c r="P30" s="170">
        <f>SUM(IF(PM!S17-PM!S$2=2,0,(IF(PM!S17-PM!S$2=0,2,(IF(PM!S17-PM!S$2&gt;2,-1,(IF(PM!S17-PM!S$2=-1,4,(IF(PM!S17-PM!S$2=-2,8,IF(PM!S17-PM!S$2=1,1)))))))))))</f>
        <v>0</v>
      </c>
      <c r="Q30" s="170">
        <f>SUM(IF(PM!T17-PM!T$2=2,0,(IF(PM!T17-PM!T$2=0,2,(IF(PM!T17-PM!T$2&gt;2,-1,(IF(PM!T17-PM!T$2=-1,4,(IF(PM!T17-PM!T$2=-2,8,IF(PM!T17-PM!T$2=1,1)))))))))))</f>
        <v>1</v>
      </c>
      <c r="R30" s="170">
        <f>SUM(IF(PM!U17-PM!U$2=2,0,(IF(PM!U17-PM!U$2=0,2,(IF(PM!U17-PM!U$2&gt;2,-1,(IF(PM!U17-PM!U$2=-1,4,(IF(PM!U17-PM!U$2=-2,8,IF(PM!U17-PM!U$2=1,1)))))))))))</f>
        <v>1</v>
      </c>
      <c r="S30" s="170">
        <f>SUM(IF(PM!V17-PM!V$2=2,0,(IF(PM!V17-PM!V$2=0,2,(IF(PM!V17-PM!V$2&gt;2,-1,(IF(PM!V17-PM!V$2=-1,4,(IF(PM!V17-PM!V$2=-2,8,IF(PM!V17-PM!V$2=1,1)))))))))))</f>
        <v>1</v>
      </c>
      <c r="T30" s="170">
        <f>SUM(IF(PM!W17-PM!W$2=2,0,(IF(PM!W17-PM!W$2=0,2,(IF(PM!W17-PM!W$2&gt;2,-1,(IF(PM!W17-PM!W$2=-1,4,(IF(PM!W17-PM!W$2=-2,8,IF(PM!W17-PM!W$2=1,1)))))))))))</f>
        <v>-1</v>
      </c>
      <c r="U30" s="143"/>
      <c r="V30" s="268"/>
      <c r="W30" s="24"/>
      <c r="X30" s="190"/>
      <c r="Y30" s="128"/>
    </row>
    <row r="31" spans="1:26" ht="14.25" customHeight="1">
      <c r="A31" s="141" t="str">
        <f>PM!A18</f>
        <v>Steve</v>
      </c>
      <c r="B31" s="170">
        <f>SUM(IF(PM!E18-PM!E$2=2,0,(IF(PM!E18-PM!E$2=0,2,(IF(PM!E18-PM!E$2&gt;2,-1,(IF(PM!E18-PM!E$2=-1,4,(IF(PM!E18-PM!E$2=-2,8,IF(PM!E18-PM!E$2=1,1)))))))))))</f>
        <v>1</v>
      </c>
      <c r="C31" s="170">
        <f>SUM(IF(PM!F18-PM!F$2=2,0,(IF(PM!F18-PM!F$2=0,2,(IF(PM!F18-PM!F$2&gt;2,-1,(IF(PM!F18-PM!F$2=-1,4,(IF(PM!F18-PM!F$2=-2,8,IF(PM!F18-PM!F$2=1,1)))))))))))</f>
        <v>1</v>
      </c>
      <c r="D31" s="170">
        <f>SUM(IF(PM!G18-PM!G$2=2,0,(IF(PM!G18-PM!G$2=0,2,(IF(PM!G18-PM!G$2&gt;2,-1,(IF(PM!G18-PM!G$2=-1,4,(IF(PM!G18-PM!G$2=-2,8,IF(PM!G18-PM!G$2=1,1)))))))))))</f>
        <v>2</v>
      </c>
      <c r="E31" s="170">
        <f>SUM(IF(PM!H18-PM!H$2=2,0,(IF(PM!H18-PM!H$2=0,2,(IF(PM!H18-PM!H$2&gt;2,-1,(IF(PM!H18-PM!H$2=-1,4,(IF(PM!H18-PM!H$2=-2,8,IF(PM!H18-PM!H$2=1,1)))))))))))</f>
        <v>1</v>
      </c>
      <c r="F31" s="170">
        <f>SUM(IF(PM!I18-PM!I$2=2,0,(IF(PM!I18-PM!I$2=0,2,(IF(PM!I18-PM!I$2&gt;2,-1,(IF(PM!I18-PM!I$2=-1,4,(IF(PM!I18-PM!I$2=-2,8,IF(PM!I18-PM!I$2=1,1)))))))))))</f>
        <v>1</v>
      </c>
      <c r="G31" s="170">
        <f>SUM(IF(PM!J18-PM!J$2=2,0,(IF(PM!J18-PM!J$2=0,2,(IF(PM!J18-PM!J$2&gt;2,-1,(IF(PM!J18-PM!J$2=-1,4,(IF(PM!J18-PM!J$2=-2,8,IF(PM!J18-PM!J$2=1,1)))))))))))</f>
        <v>-1</v>
      </c>
      <c r="H31" s="170">
        <f>SUM(IF(PM!K18-PM!K$2=2,0,(IF(PM!K18-PM!K$2=0,2,(IF(PM!K18-PM!K$2&gt;2,-1,(IF(PM!K18-PM!K$2=-1,4,(IF(PM!K18-PM!K$2=-2,8,IF(PM!K18-PM!K$2=1,1)))))))))))</f>
        <v>0</v>
      </c>
      <c r="I31" s="170">
        <f>SUM(IF(PM!L18-PM!L$2=2,0,(IF(PM!L18-PM!L$2=0,2,(IF(PM!L18-PM!L$2&gt;2,-1,(IF(PM!L18-PM!L$2=-1,4,(IF(PM!L18-PM!L$2=-2,8,IF(PM!L18-PM!L$2=1,1)))))))))))</f>
        <v>1</v>
      </c>
      <c r="J31" s="170">
        <f>SUM(IF(PM!M18-PM!M$2=2,0,(IF(PM!M18-PM!M$2=0,2,(IF(PM!M18-PM!M$2&gt;2,-1,(IF(PM!M18-PM!M$2=-1,4,(IF(PM!M18-PM!M$2=-2,8,IF(PM!M18-PM!M$2=1,1)))))))))))</f>
        <v>2</v>
      </c>
      <c r="K31" s="142"/>
      <c r="L31" s="170">
        <f>SUM(IF(PM!O18-PM!O$2=2,0,(IF(PM!O18-PM!O$2=0,2,(IF(PM!O18-PM!O$2&gt;2,-1,(IF(PM!O18-PM!O$2=-1,4,(IF(PM!O18-PM!O$2=-2,8,IF(PM!O18-PM!O$2=1,1)))))))))))</f>
        <v>1</v>
      </c>
      <c r="M31" s="170">
        <f>SUM(IF(PM!P18-PM!P$2=2,0,(IF(PM!P18-PM!P$2=0,2,(IF(PM!P18-PM!P$2&gt;2,-1,(IF(PM!P18-PM!P$2=-1,4,(IF(PM!P18-PM!P$2=-2,8,IF(PM!P18-PM!P$2=1,1)))))))))))</f>
        <v>0</v>
      </c>
      <c r="N31" s="170">
        <f>SUM(IF(PM!Q18-PM!Q$2=2,0,(IF(PM!Q18-PM!Q$2=0,2,(IF(PM!Q18-PM!Q$2&gt;2,-1,(IF(PM!Q18-PM!Q$2=-1,4,(IF(PM!Q18-PM!Q$2=-2,8,IF(PM!Q18-PM!Q$2=1,1)))))))))))</f>
        <v>-1</v>
      </c>
      <c r="O31" s="170">
        <f>SUM(IF(PM!R18-PM!R$2=2,0,(IF(PM!R18-PM!R$2=0,2,(IF(PM!R18-PM!R$2&gt;2,-1,(IF(PM!R18-PM!R$2=-1,4,(IF(PM!R18-PM!R$2=-2,8,IF(PM!R18-PM!R$2=1,1)))))))))))</f>
        <v>0</v>
      </c>
      <c r="P31" s="170">
        <f>SUM(IF(PM!S18-PM!S$2=2,0,(IF(PM!S18-PM!S$2=0,2,(IF(PM!S18-PM!S$2&gt;2,-1,(IF(PM!S18-PM!S$2=-1,4,(IF(PM!S18-PM!S$2=-2,8,IF(PM!S18-PM!S$2=1,1)))))))))))</f>
        <v>-1</v>
      </c>
      <c r="Q31" s="170">
        <f>SUM(IF(PM!T18-PM!T$2=2,0,(IF(PM!T18-PM!T$2=0,2,(IF(PM!T18-PM!T$2&gt;2,-1,(IF(PM!T18-PM!T$2=-1,4,(IF(PM!T18-PM!T$2=-2,8,IF(PM!T18-PM!T$2=1,1)))))))))))</f>
        <v>1</v>
      </c>
      <c r="R31" s="170">
        <f>SUM(IF(PM!U18-PM!U$2=2,0,(IF(PM!U18-PM!U$2=0,2,(IF(PM!U18-PM!U$2&gt;2,-1,(IF(PM!U18-PM!U$2=-1,4,(IF(PM!U18-PM!U$2=-2,8,IF(PM!U18-PM!U$2=1,1)))))))))))</f>
        <v>0</v>
      </c>
      <c r="S31" s="170">
        <f>SUM(IF(PM!V18-PM!V$2=2,0,(IF(PM!V18-PM!V$2=0,2,(IF(PM!V18-PM!V$2&gt;2,-1,(IF(PM!V18-PM!V$2=-1,4,(IF(PM!V18-PM!V$2=-2,8,IF(PM!V18-PM!V$2=1,1)))))))))))</f>
        <v>1</v>
      </c>
      <c r="T31" s="170">
        <f>SUM(IF(PM!W18-PM!W$2=2,0,(IF(PM!W18-PM!W$2=0,2,(IF(PM!W18-PM!W$2&gt;2,-1,(IF(PM!W18-PM!W$2=-1,4,(IF(PM!W18-PM!W$2=-2,8,IF(PM!W18-PM!W$2=1,1)))))))))))</f>
        <v>-1</v>
      </c>
      <c r="U31" s="143"/>
      <c r="V31" s="268"/>
      <c r="W31" s="24"/>
      <c r="X31" s="190"/>
      <c r="Y31" s="128"/>
    </row>
    <row r="32" spans="1:26" ht="14.25" customHeight="1">
      <c r="A32" s="144"/>
      <c r="B32" s="167">
        <f t="shared" ref="B32:J32" si="12">SUM(B28:B31)</f>
        <v>0</v>
      </c>
      <c r="C32" s="167">
        <f t="shared" si="12"/>
        <v>3</v>
      </c>
      <c r="D32" s="167">
        <f t="shared" si="12"/>
        <v>6</v>
      </c>
      <c r="E32" s="167">
        <f t="shared" si="12"/>
        <v>6</v>
      </c>
      <c r="F32" s="167">
        <f t="shared" si="12"/>
        <v>2</v>
      </c>
      <c r="G32" s="167">
        <f t="shared" si="12"/>
        <v>1</v>
      </c>
      <c r="H32" s="167">
        <f t="shared" si="12"/>
        <v>9</v>
      </c>
      <c r="I32" s="167">
        <f t="shared" si="12"/>
        <v>3</v>
      </c>
      <c r="J32" s="167">
        <f t="shared" si="12"/>
        <v>5</v>
      </c>
      <c r="K32" s="142"/>
      <c r="L32" s="167">
        <f>SUM(L28:L31)</f>
        <v>2</v>
      </c>
      <c r="M32" s="167">
        <f t="shared" ref="M32:T32" si="13">SUM(M28:M31)</f>
        <v>1</v>
      </c>
      <c r="N32" s="167">
        <f t="shared" si="13"/>
        <v>-2</v>
      </c>
      <c r="O32" s="167">
        <f t="shared" si="13"/>
        <v>-1</v>
      </c>
      <c r="P32" s="167">
        <f t="shared" si="13"/>
        <v>-2</v>
      </c>
      <c r="Q32" s="167">
        <f t="shared" si="13"/>
        <v>4</v>
      </c>
      <c r="R32" s="167">
        <f t="shared" si="13"/>
        <v>3</v>
      </c>
      <c r="S32" s="167">
        <f t="shared" si="13"/>
        <v>5</v>
      </c>
      <c r="T32" s="167">
        <f t="shared" si="13"/>
        <v>1</v>
      </c>
      <c r="U32" s="143"/>
      <c r="V32" s="159"/>
      <c r="W32" s="24"/>
      <c r="X32" s="190"/>
      <c r="Y32" s="128"/>
    </row>
    <row r="33" spans="1:25" ht="14.25" customHeight="1">
      <c r="A33" s="144"/>
      <c r="B33" s="142"/>
      <c r="C33" s="142">
        <f>SUM(B32:C32)</f>
        <v>3</v>
      </c>
      <c r="D33" s="142">
        <f t="shared" ref="D33:J33" si="14">SUM(D32+C33)</f>
        <v>9</v>
      </c>
      <c r="E33" s="142">
        <f t="shared" si="14"/>
        <v>15</v>
      </c>
      <c r="F33" s="142">
        <f t="shared" si="14"/>
        <v>17</v>
      </c>
      <c r="G33" s="145">
        <f t="shared" si="14"/>
        <v>18</v>
      </c>
      <c r="H33" s="145">
        <f t="shared" si="14"/>
        <v>27</v>
      </c>
      <c r="I33" s="145">
        <f t="shared" si="14"/>
        <v>30</v>
      </c>
      <c r="J33" s="145">
        <f t="shared" si="14"/>
        <v>35</v>
      </c>
      <c r="K33" s="142"/>
      <c r="L33" s="142"/>
      <c r="M33" s="142">
        <f>SUM(M32+L32)</f>
        <v>3</v>
      </c>
      <c r="N33" s="142">
        <f t="shared" ref="N33:T33" si="15">SUM(N32+M33)</f>
        <v>1</v>
      </c>
      <c r="O33" s="142">
        <f t="shared" si="15"/>
        <v>0</v>
      </c>
      <c r="P33" s="142">
        <f t="shared" si="15"/>
        <v>-2</v>
      </c>
      <c r="Q33" s="142">
        <f t="shared" si="15"/>
        <v>2</v>
      </c>
      <c r="R33" s="142">
        <f t="shared" si="15"/>
        <v>5</v>
      </c>
      <c r="S33" s="142">
        <f t="shared" si="15"/>
        <v>10</v>
      </c>
      <c r="T33" s="142">
        <f t="shared" si="15"/>
        <v>11</v>
      </c>
      <c r="U33" s="188"/>
      <c r="V33" s="159"/>
      <c r="W33" s="24"/>
      <c r="X33" s="190"/>
      <c r="Y33" s="128"/>
    </row>
    <row r="34" spans="1:25" ht="14.25" customHeight="1">
      <c r="A34" s="171"/>
      <c r="B34" s="172"/>
      <c r="C34" s="172"/>
      <c r="D34" s="172"/>
      <c r="E34" s="172"/>
      <c r="F34" s="172"/>
      <c r="G34" s="173"/>
      <c r="H34" s="174" t="s">
        <v>33</v>
      </c>
      <c r="I34" s="175"/>
      <c r="J34" s="176">
        <f>SUM(J33-'2017 EoS Pairings'!N19)</f>
        <v>8</v>
      </c>
      <c r="K34" s="177"/>
      <c r="L34" s="172"/>
      <c r="M34" s="172"/>
      <c r="N34" s="173"/>
      <c r="O34" s="172"/>
      <c r="P34" s="172"/>
      <c r="Q34" s="172"/>
      <c r="R34" s="174" t="s">
        <v>34</v>
      </c>
      <c r="S34" s="175"/>
      <c r="T34" s="176">
        <f>SUM(T33-'2017 EoS Pairings'!O19)</f>
        <v>-16</v>
      </c>
      <c r="U34" s="189"/>
      <c r="V34" s="161">
        <f>SUM(J34,T34)</f>
        <v>-8</v>
      </c>
      <c r="W34" s="24"/>
      <c r="X34" s="190"/>
      <c r="Y34" s="128"/>
    </row>
    <row r="35" spans="1:25" ht="14.25" customHeight="1">
      <c r="A35" s="26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186"/>
      <c r="V35" s="267"/>
      <c r="W35" s="24"/>
      <c r="X35" s="190"/>
      <c r="Y35" s="128"/>
    </row>
    <row r="36" spans="1:25" ht="14.25" customHeight="1">
      <c r="A36" s="153" t="str">
        <f>PM!A19</f>
        <v>Palmer</v>
      </c>
      <c r="B36" s="154">
        <f>SUM(IF(PM!E19-PM!E$2=2,0,(IF(PM!E19-PM!E$2=0,2,(IF(PM!E19-PM!E$2&gt;2,-1,(IF(PM!E19-PM!E$2=-1,4,(IF(PM!E19-PM!E$2=-2,8,IF(PM!E19-PM!E$2=1,1)))))))))))</f>
        <v>2</v>
      </c>
      <c r="C36" s="154">
        <f>SUM(IF(PM!F19-PM!F$2=2,0,(IF(PM!F19-PM!F$2=0,2,(IF(PM!F19-PM!F$2&gt;2,-1,(IF(PM!F19-PM!F$2=-1,4,(IF(PM!F19-PM!F$2=-2,8,IF(PM!F19-PM!F$2=1,1)))))))))))</f>
        <v>0</v>
      </c>
      <c r="D36" s="154">
        <f>SUM(IF(PM!G19-PM!G$2=2,0,(IF(PM!G19-PM!G$2=0,2,(IF(PM!G19-PM!G$2&gt;2,-1,(IF(PM!G19-PM!G$2=-1,4,(IF(PM!G19-PM!G$2=-2,8,IF(PM!G19-PM!G$2=1,1)))))))))))</f>
        <v>2</v>
      </c>
      <c r="E36" s="154">
        <f>SUM(IF(PM!H19-PM!H$2=2,0,(IF(PM!H19-PM!H$2=0,2,(IF(PM!H19-PM!H$2&gt;2,-1,(IF(PM!H19-PM!H$2=-1,4,(IF(PM!H19-PM!H$2=-2,8,IF(PM!H19-PM!H$2=1,1)))))))))))</f>
        <v>4</v>
      </c>
      <c r="F36" s="154">
        <f>SUM(IF(PM!I19-PM!I$2=2,0,(IF(PM!I19-PM!I$2=0,2,(IF(PM!I19-PM!I$2&gt;2,-1,(IF(PM!I19-PM!I$2=-1,4,(IF(PM!I19-PM!I$2=-2,8,IF(PM!I19-PM!I$2=1,1)))))))))))</f>
        <v>1</v>
      </c>
      <c r="G36" s="154">
        <f>SUM(IF(PM!J19-PM!J$2=2,0,(IF(PM!J19-PM!J$2=0,2,(IF(PM!J19-PM!J$2&gt;2,-1,(IF(PM!J19-PM!J$2=-1,4,(IF(PM!J19-PM!J$2=-2,8,IF(PM!J19-PM!J$2=1,1)))))))))))</f>
        <v>2</v>
      </c>
      <c r="H36" s="154">
        <f>SUM(IF(PM!K19-PM!K$2=2,0,(IF(PM!K19-PM!K$2=0,2,(IF(PM!K19-PM!K$2&gt;2,-1,(IF(PM!K19-PM!K$2=-1,4,(IF(PM!K19-PM!K$2=-2,8,IF(PM!K19-PM!K$2=1,1)))))))))))</f>
        <v>2</v>
      </c>
      <c r="I36" s="154">
        <f>SUM(IF(PM!L19-PM!L$2=2,0,(IF(PM!L19-PM!L$2=0,2,(IF(PM!L19-PM!L$2&gt;2,-1,(IF(PM!L19-PM!L$2=-1,4,(IF(PM!L19-PM!L$2=-2,8,IF(PM!L19-PM!L$2=1,1)))))))))))</f>
        <v>2</v>
      </c>
      <c r="J36" s="154">
        <f>SUM(IF(PM!M19-PM!M$2=2,0,(IF(PM!M19-PM!M$2=0,2,(IF(PM!M19-PM!M$2&gt;2,-1,(IF(PM!M19-PM!M$2=-1,4,(IF(PM!M19-PM!M$2=-2,8,IF(PM!M19-PM!M$2=1,1)))))))))))</f>
        <v>2</v>
      </c>
      <c r="K36" s="154"/>
      <c r="L36" s="154">
        <f>SUM(IF(PM!O19-PM!O$2=2,0,(IF(PM!O19-PM!O$2=0,2,(IF(PM!O19-PM!O$2&gt;2,-1,(IF(PM!O19-PM!O$2=-1,4,(IF(PM!O19-PM!O$2=-2,8,IF(PM!O19-PM!O$2=1,1)))))))))))</f>
        <v>0</v>
      </c>
      <c r="M36" s="154">
        <f>SUM(IF(PM!P19-PM!P$2=2,0,(IF(PM!P19-PM!P$2=0,2,(IF(PM!P19-PM!P$2&gt;2,-1,(IF(PM!P19-PM!P$2=-1,4,(IF(PM!P19-PM!P$2=-2,8,IF(PM!P19-PM!P$2=1,1)))))))))))</f>
        <v>-1</v>
      </c>
      <c r="N36" s="154">
        <f>SUM(IF(PM!Q19-PM!Q$2=2,0,(IF(PM!Q19-PM!Q$2=0,2,(IF(PM!Q19-PM!Q$2&gt;2,-1,(IF(PM!Q19-PM!Q$2=-1,4,(IF(PM!Q19-PM!Q$2=-2,8,IF(PM!Q19-PM!Q$2=1,1)))))))))))</f>
        <v>2</v>
      </c>
      <c r="O36" s="154">
        <f>SUM(IF(PM!R19-PM!R$2=2,0,(IF(PM!R19-PM!R$2=0,2,(IF(PM!R19-PM!R$2&gt;2,-1,(IF(PM!R19-PM!R$2=-1,4,(IF(PM!R19-PM!R$2=-2,8,IF(PM!R19-PM!R$2=1,1)))))))))))</f>
        <v>1</v>
      </c>
      <c r="P36" s="154">
        <f>SUM(IF(PM!S19-PM!S$2=2,0,(IF(PM!S19-PM!S$2=0,2,(IF(PM!S19-PM!S$2&gt;2,-1,(IF(PM!S19-PM!S$2=-1,4,(IF(PM!S19-PM!S$2=-2,8,IF(PM!S19-PM!S$2=1,1)))))))))))</f>
        <v>-1</v>
      </c>
      <c r="Q36" s="154">
        <f>SUM(IF(PM!T19-PM!T$2=2,0,(IF(PM!T19-PM!T$2=0,2,(IF(PM!T19-PM!T$2&gt;2,-1,(IF(PM!T19-PM!T$2=-1,4,(IF(PM!T19-PM!T$2=-2,8,IF(PM!T19-PM!T$2=1,1)))))))))))</f>
        <v>1</v>
      </c>
      <c r="R36" s="154">
        <f>SUM(IF(PM!U19-PM!U$2=2,0,(IF(PM!U19-PM!U$2=0,2,(IF(PM!U19-PM!U$2&gt;2,-1,(IF(PM!U19-PM!U$2=-1,4,(IF(PM!U19-PM!U$2=-2,8,IF(PM!U19-PM!U$2=1,1)))))))))))</f>
        <v>4</v>
      </c>
      <c r="S36" s="154">
        <f>SUM(IF(PM!V19-PM!V$2=2,0,(IF(PM!V19-PM!V$2=0,2,(IF(PM!V19-PM!V$2&gt;2,-1,(IF(PM!V19-PM!V$2=-1,4,(IF(PM!V19-PM!V$2=-2,8,IF(PM!V19-PM!V$2=1,1)))))))))))</f>
        <v>-1</v>
      </c>
      <c r="T36" s="154">
        <f>SUM(IF(PM!W19-PM!W$2=2,0,(IF(PM!W19-PM!W$2=0,2,(IF(PM!W19-PM!W$2&gt;2,-1,(IF(PM!W19-PM!W$2=-1,4,(IF(PM!W19-PM!W$2=-2,8,IF(PM!W19-PM!W$2=1,1)))))))))))</f>
        <v>2</v>
      </c>
      <c r="U36" s="184"/>
      <c r="V36" s="266"/>
      <c r="W36" s="24"/>
      <c r="X36" s="190"/>
      <c r="Y36" s="128"/>
    </row>
    <row r="37" spans="1:25" ht="14.25" customHeight="1">
      <c r="A37" s="11" t="str">
        <f>PM!A20</f>
        <v>Chris</v>
      </c>
      <c r="B37" s="15">
        <f>SUM(IF(PM!E20-PM!E$2=2,0,(IF(PM!E20-PM!E$2=0,2,(IF(PM!E20-PM!E$2&gt;2,-1,(IF(PM!E20-PM!E$2=-1,4,(IF(PM!E20-PM!E$2=-2,8,IF(PM!E20-PM!E$2=1,1)))))))))))</f>
        <v>-1</v>
      </c>
      <c r="C37" s="15">
        <f>SUM(IF(PM!F20-PM!F$2=2,0,(IF(PM!F20-PM!F$2=0,2,(IF(PM!F20-PM!F$2&gt;2,-1,(IF(PM!F20-PM!F$2=-1,4,(IF(PM!F20-PM!F$2=-2,8,IF(PM!F20-PM!F$2=1,1)))))))))))</f>
        <v>0</v>
      </c>
      <c r="D37" s="15">
        <f>SUM(IF(PM!G20-PM!G$2=2,0,(IF(PM!G20-PM!G$2=0,2,(IF(PM!G20-PM!G$2&gt;2,-1,(IF(PM!G20-PM!G$2=-1,4,(IF(PM!G20-PM!G$2=-2,8,IF(PM!G20-PM!G$2=1,1)))))))))))</f>
        <v>-1</v>
      </c>
      <c r="E37" s="15">
        <f>SUM(IF(PM!H20-PM!H$2=2,0,(IF(PM!H20-PM!H$2=0,2,(IF(PM!H20-PM!H$2&gt;2,-1,(IF(PM!H20-PM!H$2=-1,4,(IF(PM!H20-PM!H$2=-2,8,IF(PM!H20-PM!H$2=1,1)))))))))))</f>
        <v>-1</v>
      </c>
      <c r="F37" s="15">
        <f>SUM(IF(PM!I20-PM!I$2=2,0,(IF(PM!I20-PM!I$2=0,2,(IF(PM!I20-PM!I$2&gt;2,-1,(IF(PM!I20-PM!I$2=-1,4,(IF(PM!I20-PM!I$2=-2,8,IF(PM!I20-PM!I$2=1,1)))))))))))</f>
        <v>1</v>
      </c>
      <c r="G37" s="15">
        <f>SUM(IF(PM!J20-PM!J$2=2,0,(IF(PM!J20-PM!J$2=0,2,(IF(PM!J20-PM!J$2&gt;2,-1,(IF(PM!J20-PM!J$2=-1,4,(IF(PM!J20-PM!J$2=-2,8,IF(PM!J20-PM!J$2=1,1)))))))))))</f>
        <v>-1</v>
      </c>
      <c r="H37" s="15">
        <f>SUM(IF(PM!K20-PM!K$2=2,0,(IF(PM!K20-PM!K$2=0,2,(IF(PM!K20-PM!K$2&gt;2,-1,(IF(PM!K20-PM!K$2=-1,4,(IF(PM!K20-PM!K$2=-2,8,IF(PM!K20-PM!K$2=1,1)))))))))))</f>
        <v>-1</v>
      </c>
      <c r="I37" s="15">
        <f>SUM(IF(PM!L20-PM!L$2=2,0,(IF(PM!L20-PM!L$2=0,2,(IF(PM!L20-PM!L$2&gt;2,-1,(IF(PM!L20-PM!L$2=-1,4,(IF(PM!L20-PM!L$2=-2,8,IF(PM!L20-PM!L$2=1,1)))))))))))</f>
        <v>-1</v>
      </c>
      <c r="J37" s="15">
        <f>SUM(IF(PM!M20-PM!M$2=2,0,(IF(PM!M20-PM!M$2=0,2,(IF(PM!M20-PM!M$2&gt;2,-1,(IF(PM!M20-PM!M$2=-1,4,(IF(PM!M20-PM!M$2=-2,8,IF(PM!M20-PM!M$2=1,1)))))))))))</f>
        <v>-1</v>
      </c>
      <c r="K37" s="15"/>
      <c r="L37" s="15">
        <f>SUM(IF(PM!O20-PM!O$2=2,0,(IF(PM!O20-PM!O$2=0,2,(IF(PM!O20-PM!O$2&gt;2,-1,(IF(PM!O20-PM!O$2=-1,4,(IF(PM!O20-PM!O$2=-2,8,IF(PM!O20-PM!O$2=1,1)))))))))))</f>
        <v>-1</v>
      </c>
      <c r="M37" s="15">
        <f>SUM(IF(PM!P20-PM!P$2=2,0,(IF(PM!P20-PM!P$2=0,2,(IF(PM!P20-PM!P$2&gt;2,-1,(IF(PM!P20-PM!P$2=-1,4,(IF(PM!P20-PM!P$2=-2,8,IF(PM!P20-PM!P$2=1,1)))))))))))</f>
        <v>-1</v>
      </c>
      <c r="N37" s="15">
        <f>SUM(IF(PM!Q20-PM!Q$2=2,0,(IF(PM!Q20-PM!Q$2=0,2,(IF(PM!Q20-PM!Q$2&gt;2,-1,(IF(PM!Q20-PM!Q$2=-1,4,(IF(PM!Q20-PM!Q$2=-2,8,IF(PM!Q20-PM!Q$2=1,1)))))))))))</f>
        <v>-1</v>
      </c>
      <c r="O37" s="15">
        <f>SUM(IF(PM!R20-PM!R$2=2,0,(IF(PM!R20-PM!R$2=0,2,(IF(PM!R20-PM!R$2&gt;2,-1,(IF(PM!R20-PM!R$2=-1,4,(IF(PM!R20-PM!R$2=-2,8,IF(PM!R20-PM!R$2=1,1)))))))))))</f>
        <v>-1</v>
      </c>
      <c r="P37" s="15">
        <f>SUM(IF(PM!S20-PM!S$2=2,0,(IF(PM!S20-PM!S$2=0,2,(IF(PM!S20-PM!S$2&gt;2,-1,(IF(PM!S20-PM!S$2=-1,4,(IF(PM!S20-PM!S$2=-2,8,IF(PM!S20-PM!S$2=1,1)))))))))))</f>
        <v>-1</v>
      </c>
      <c r="Q37" s="15">
        <f>SUM(IF(PM!T20-PM!T$2=2,0,(IF(PM!T20-PM!T$2=0,2,(IF(PM!T20-PM!T$2&gt;2,-1,(IF(PM!T20-PM!T$2=-1,4,(IF(PM!T20-PM!T$2=-2,8,IF(PM!T20-PM!T$2=1,1)))))))))))</f>
        <v>-1</v>
      </c>
      <c r="R37" s="15">
        <f>SUM(IF(PM!U20-PM!U$2=2,0,(IF(PM!U20-PM!U$2=0,2,(IF(PM!U20-PM!U$2&gt;2,-1,(IF(PM!U20-PM!U$2=-1,4,(IF(PM!U20-PM!U$2=-2,8,IF(PM!U20-PM!U$2=1,1)))))))))))</f>
        <v>0</v>
      </c>
      <c r="S37" s="15">
        <f>SUM(IF(PM!V20-PM!V$2=2,0,(IF(PM!V20-PM!V$2=0,2,(IF(PM!V20-PM!V$2&gt;2,-1,(IF(PM!V20-PM!V$2=-1,4,(IF(PM!V20-PM!V$2=-2,8,IF(PM!V20-PM!V$2=1,1)))))))))))</f>
        <v>-1</v>
      </c>
      <c r="T37" s="15">
        <f>SUM(IF(PM!W20-PM!W$2=2,0,(IF(PM!W20-PM!W$2=0,2,(IF(PM!W20-PM!W$2&gt;2,-1,(IF(PM!W20-PM!W$2=-1,4,(IF(PM!W20-PM!W$2=-2,8,IF(PM!W20-PM!W$2=1,1)))))))))))</f>
        <v>-1</v>
      </c>
      <c r="U37" s="194"/>
      <c r="V37" s="266"/>
      <c r="W37" s="24"/>
      <c r="X37" s="190"/>
      <c r="Y37" s="128"/>
    </row>
    <row r="38" spans="1:25" ht="14.25" customHeight="1">
      <c r="A38" s="11" t="str">
        <f>PM!A21</f>
        <v>Jorge</v>
      </c>
      <c r="B38" s="15">
        <f>SUM(IF(PM!E21-PM!E$2=2,0,(IF(PM!E21-PM!E$2=0,2,(IF(PM!E21-PM!E$2&gt;2,-1,(IF(PM!E21-PM!E$2=-1,4,(IF(PM!E21-PM!E$2=-2,8,IF(PM!E21-PM!E$2=1,1)))))))))))</f>
        <v>-1</v>
      </c>
      <c r="C38" s="15">
        <f>SUM(IF(PM!F21-PM!F$2=2,0,(IF(PM!F21-PM!F$2=0,2,(IF(PM!F21-PM!F$2&gt;2,-1,(IF(PM!F21-PM!F$2=-1,4,(IF(PM!F21-PM!F$2=-2,8,IF(PM!F21-PM!F$2=1,1)))))))))))</f>
        <v>-1</v>
      </c>
      <c r="D38" s="15">
        <f>SUM(IF(PM!G21-PM!G$2=2,0,(IF(PM!G21-PM!G$2=0,2,(IF(PM!G21-PM!G$2&gt;2,-1,(IF(PM!G21-PM!G$2=-1,4,(IF(PM!G21-PM!G$2=-2,8,IF(PM!G21-PM!G$2=1,1)))))))))))</f>
        <v>-1</v>
      </c>
      <c r="E38" s="15">
        <f>SUM(IF(PM!H21-PM!H$2=2,0,(IF(PM!H21-PM!H$2=0,2,(IF(PM!H21-PM!H$2&gt;2,-1,(IF(PM!H21-PM!H$2=-1,4,(IF(PM!H21-PM!H$2=-2,8,IF(PM!H21-PM!H$2=1,1)))))))))))</f>
        <v>0</v>
      </c>
      <c r="F38" s="15">
        <f>SUM(IF(PM!I21-PM!I$2=2,0,(IF(PM!I21-PM!I$2=0,2,(IF(PM!I21-PM!I$2&gt;2,-1,(IF(PM!I21-PM!I$2=-1,4,(IF(PM!I21-PM!I$2=-2,8,IF(PM!I21-PM!I$2=1,1)))))))))))</f>
        <v>-1</v>
      </c>
      <c r="G38" s="15">
        <f>SUM(IF(PM!J21-PM!J$2=2,0,(IF(PM!J21-PM!J$2=0,2,(IF(PM!J21-PM!J$2&gt;2,-1,(IF(PM!J21-PM!J$2=-1,4,(IF(PM!J21-PM!J$2=-2,8,IF(PM!J21-PM!J$2=1,1)))))))))))</f>
        <v>-1</v>
      </c>
      <c r="H38" s="15">
        <f>SUM(IF(PM!K21-PM!K$2=2,0,(IF(PM!K21-PM!K$2=0,2,(IF(PM!K21-PM!K$2&gt;2,-1,(IF(PM!K21-PM!K$2=-1,4,(IF(PM!K21-PM!K$2=-2,8,IF(PM!K21-PM!K$2=1,1)))))))))))</f>
        <v>1</v>
      </c>
      <c r="I38" s="15">
        <f>SUM(IF(PM!L21-PM!L$2=2,0,(IF(PM!L21-PM!L$2=0,2,(IF(PM!L21-PM!L$2&gt;2,-1,(IF(PM!L21-PM!L$2=-1,4,(IF(PM!L21-PM!L$2=-2,8,IF(PM!L21-PM!L$2=1,1)))))))))))</f>
        <v>0</v>
      </c>
      <c r="J38" s="15">
        <f>SUM(IF(PM!M21-PM!M$2=2,0,(IF(PM!M21-PM!M$2=0,2,(IF(PM!M21-PM!M$2&gt;2,-1,(IF(PM!M21-PM!M$2=-1,4,(IF(PM!M21-PM!M$2=-2,8,IF(PM!M21-PM!M$2=1,1)))))))))))</f>
        <v>1</v>
      </c>
      <c r="K38" s="15"/>
      <c r="L38" s="15">
        <f>SUM(IF(PM!O21-PM!O$2=2,0,(IF(PM!O21-PM!O$2=0,2,(IF(PM!O21-PM!O$2&gt;2,-1,(IF(PM!O21-PM!O$2=-1,4,(IF(PM!O21-PM!O$2=-2,8,IF(PM!O21-PM!O$2=1,1)))))))))))</f>
        <v>0</v>
      </c>
      <c r="M38" s="15">
        <f>SUM(IF(PM!P21-PM!P$2=2,0,(IF(PM!P21-PM!P$2=0,2,(IF(PM!P21-PM!P$2&gt;2,-1,(IF(PM!P21-PM!P$2=-1,4,(IF(PM!P21-PM!P$2=-2,8,IF(PM!P21-PM!P$2=1,1)))))))))))</f>
        <v>0</v>
      </c>
      <c r="N38" s="15">
        <f>SUM(IF(PM!Q21-PM!Q$2=2,0,(IF(PM!Q21-PM!Q$2=0,2,(IF(PM!Q21-PM!Q$2&gt;2,-1,(IF(PM!Q21-PM!Q$2=-1,4,(IF(PM!Q21-PM!Q$2=-2,8,IF(PM!Q21-PM!Q$2=1,1)))))))))))</f>
        <v>2</v>
      </c>
      <c r="O38" s="15">
        <f>SUM(IF(PM!R21-PM!R$2=2,0,(IF(PM!R21-PM!R$2=0,2,(IF(PM!R21-PM!R$2&gt;2,-1,(IF(PM!R21-PM!R$2=-1,4,(IF(PM!R21-PM!R$2=-2,8,IF(PM!R21-PM!R$2=1,1)))))))))))</f>
        <v>-1</v>
      </c>
      <c r="P38" s="15">
        <f>SUM(IF(PM!S21-PM!S$2=2,0,(IF(PM!S21-PM!S$2=0,2,(IF(PM!S21-PM!S$2&gt;2,-1,(IF(PM!S21-PM!S$2=-1,4,(IF(PM!S21-PM!S$2=-2,8,IF(PM!S21-PM!S$2=1,1)))))))))))</f>
        <v>-1</v>
      </c>
      <c r="Q38" s="15">
        <f>SUM(IF(PM!T21-PM!T$2=2,0,(IF(PM!T21-PM!T$2=0,2,(IF(PM!T21-PM!T$2&gt;2,-1,(IF(PM!T21-PM!T$2=-1,4,(IF(PM!T21-PM!T$2=-2,8,IF(PM!T21-PM!T$2=1,1)))))))))))</f>
        <v>-1</v>
      </c>
      <c r="R38" s="15">
        <f>SUM(IF(PM!U21-PM!U$2=2,0,(IF(PM!U21-PM!U$2=0,2,(IF(PM!U21-PM!U$2&gt;2,-1,(IF(PM!U21-PM!U$2=-1,4,(IF(PM!U21-PM!U$2=-2,8,IF(PM!U21-PM!U$2=1,1)))))))))))</f>
        <v>0</v>
      </c>
      <c r="S38" s="15">
        <f>SUM(IF(PM!V21-PM!V$2=2,0,(IF(PM!V21-PM!V$2=0,2,(IF(PM!V21-PM!V$2&gt;2,-1,(IF(PM!V21-PM!V$2=-1,4,(IF(PM!V21-PM!V$2=-2,8,IF(PM!V21-PM!V$2=1,1)))))))))))</f>
        <v>-1</v>
      </c>
      <c r="T38" s="15">
        <f>SUM(IF(PM!W21-PM!W$2=2,0,(IF(PM!W21-PM!W$2=0,2,(IF(PM!W21-PM!W$2&gt;2,-1,(IF(PM!W21-PM!W$2=-1,4,(IF(PM!W21-PM!W$2=-2,8,IF(PM!W21-PM!W$2=1,1)))))))))))</f>
        <v>-1</v>
      </c>
      <c r="U38" s="194"/>
      <c r="V38" s="266"/>
      <c r="W38" s="24"/>
      <c r="X38" s="190"/>
      <c r="Y38" s="128"/>
    </row>
    <row r="39" spans="1:25" ht="14.25" customHeight="1">
      <c r="A39" s="11" t="str">
        <f>PM!A22</f>
        <v>Doug Ho</v>
      </c>
      <c r="B39" s="15">
        <f>SUM(IF(PM!E22-PM!E$2=2,0,(IF(PM!E22-PM!E$2=0,2,(IF(PM!E22-PM!E$2&gt;2,-1,(IF(PM!E22-PM!E$2=-1,4,(IF(PM!E22-PM!E$2=-2,8,IF(PM!E22-PM!E$2=1,1)))))))))))</f>
        <v>0</v>
      </c>
      <c r="C39" s="15">
        <f>SUM(IF(PM!F22-PM!F$2=2,0,(IF(PM!F22-PM!F$2=0,2,(IF(PM!F22-PM!F$2&gt;2,-1,(IF(PM!F22-PM!F$2=-1,4,(IF(PM!F22-PM!F$2=-2,8,IF(PM!F22-PM!F$2=1,1)))))))))))</f>
        <v>0</v>
      </c>
      <c r="D39" s="15">
        <f>SUM(IF(PM!G22-PM!G$2=2,0,(IF(PM!G22-PM!G$2=0,2,(IF(PM!G22-PM!G$2&gt;2,-1,(IF(PM!G22-PM!G$2=-1,4,(IF(PM!G22-PM!G$2=-2,8,IF(PM!G22-PM!G$2=1,1)))))))))))</f>
        <v>1</v>
      </c>
      <c r="E39" s="15">
        <f>SUM(IF(PM!H22-PM!H$2=2,0,(IF(PM!H22-PM!H$2=0,2,(IF(PM!H22-PM!H$2&gt;2,-1,(IF(PM!H22-PM!H$2=-1,4,(IF(PM!H22-PM!H$2=-2,8,IF(PM!H22-PM!H$2=1,1)))))))))))</f>
        <v>-1</v>
      </c>
      <c r="F39" s="15">
        <f>SUM(IF(PM!I22-PM!I$2=2,0,(IF(PM!I22-PM!I$2=0,2,(IF(PM!I22-PM!I$2&gt;2,-1,(IF(PM!I22-PM!I$2=-1,4,(IF(PM!I22-PM!I$2=-2,8,IF(PM!I22-PM!I$2=1,1)))))))))))</f>
        <v>1</v>
      </c>
      <c r="G39" s="15">
        <f>SUM(IF(PM!J22-PM!J$2=2,0,(IF(PM!J22-PM!J$2=0,2,(IF(PM!J22-PM!J$2&gt;2,-1,(IF(PM!J22-PM!J$2=-1,4,(IF(PM!J22-PM!J$2=-2,8,IF(PM!J22-PM!J$2=1,1)))))))))))</f>
        <v>2</v>
      </c>
      <c r="H39" s="15">
        <f>SUM(IF(PM!K22-PM!K$2=2,0,(IF(PM!K22-PM!K$2=0,2,(IF(PM!K22-PM!K$2&gt;2,-1,(IF(PM!K22-PM!K$2=-1,4,(IF(PM!K22-PM!K$2=-2,8,IF(PM!K22-PM!K$2=1,1)))))))))))</f>
        <v>2</v>
      </c>
      <c r="I39" s="15">
        <f>SUM(IF(PM!L22-PM!L$2=2,0,(IF(PM!L22-PM!L$2=0,2,(IF(PM!L22-PM!L$2&gt;2,-1,(IF(PM!L22-PM!L$2=-1,4,(IF(PM!L22-PM!L$2=-2,8,IF(PM!L22-PM!L$2=1,1)))))))))))</f>
        <v>1</v>
      </c>
      <c r="J39" s="15">
        <f>SUM(IF(PM!M22-PM!M$2=2,0,(IF(PM!M22-PM!M$2=0,2,(IF(PM!M22-PM!M$2&gt;2,-1,(IF(PM!M22-PM!M$2=-1,4,(IF(PM!M22-PM!M$2=-2,8,IF(PM!M22-PM!M$2=1,1)))))))))))</f>
        <v>0</v>
      </c>
      <c r="K39" s="15"/>
      <c r="L39" s="15">
        <f>SUM(IF(PM!O22-PM!O$2=2,0,(IF(PM!O22-PM!O$2=0,2,(IF(PM!O22-PM!O$2&gt;2,-1,(IF(PM!O22-PM!O$2=-1,4,(IF(PM!O22-PM!O$2=-2,8,IF(PM!O22-PM!O$2=1,1)))))))))))</f>
        <v>-1</v>
      </c>
      <c r="M39" s="15">
        <f>SUM(IF(PM!P22-PM!P$2=2,0,(IF(PM!P22-PM!P$2=0,2,(IF(PM!P22-PM!P$2&gt;2,-1,(IF(PM!P22-PM!P$2=-1,4,(IF(PM!P22-PM!P$2=-2,8,IF(PM!P22-PM!P$2=1,1)))))))))))</f>
        <v>-1</v>
      </c>
      <c r="N39" s="15">
        <f>SUM(IF(PM!Q22-PM!Q$2=2,0,(IF(PM!Q22-PM!Q$2=0,2,(IF(PM!Q22-PM!Q$2&gt;2,-1,(IF(PM!Q22-PM!Q$2=-1,4,(IF(PM!Q22-PM!Q$2=-2,8,IF(PM!Q22-PM!Q$2=1,1)))))))))))</f>
        <v>0</v>
      </c>
      <c r="O39" s="15">
        <f>SUM(IF(PM!R22-PM!R$2=2,0,(IF(PM!R22-PM!R$2=0,2,(IF(PM!R22-PM!R$2&gt;2,-1,(IF(PM!R22-PM!R$2=-1,4,(IF(PM!R22-PM!R$2=-2,8,IF(PM!R22-PM!R$2=1,1)))))))))))</f>
        <v>0</v>
      </c>
      <c r="P39" s="15">
        <f>SUM(IF(PM!S22-PM!S$2=2,0,(IF(PM!S22-PM!S$2=0,2,(IF(PM!S22-PM!S$2&gt;2,-1,(IF(PM!S22-PM!S$2=-1,4,(IF(PM!S22-PM!S$2=-2,8,IF(PM!S22-PM!S$2=1,1)))))))))))</f>
        <v>1</v>
      </c>
      <c r="Q39" s="15">
        <f>SUM(IF(PM!T22-PM!T$2=2,0,(IF(PM!T22-PM!T$2=0,2,(IF(PM!T22-PM!T$2&gt;2,-1,(IF(PM!T22-PM!T$2=-1,4,(IF(PM!T22-PM!T$2=-2,8,IF(PM!T22-PM!T$2=1,1)))))))))))</f>
        <v>-1</v>
      </c>
      <c r="R39" s="15">
        <f>SUM(IF(PM!U22-PM!U$2=2,0,(IF(PM!U22-PM!U$2=0,2,(IF(PM!U22-PM!U$2&gt;2,-1,(IF(PM!U22-PM!U$2=-1,4,(IF(PM!U22-PM!U$2=-2,8,IF(PM!U22-PM!U$2=1,1)))))))))))</f>
        <v>1</v>
      </c>
      <c r="S39" s="15">
        <f>SUM(IF(PM!V22-PM!V$2=2,0,(IF(PM!V22-PM!V$2=0,2,(IF(PM!V22-PM!V$2&gt;2,-1,(IF(PM!V22-PM!V$2=-1,4,(IF(PM!V22-PM!V$2=-2,8,IF(PM!V22-PM!V$2=1,1)))))))))))</f>
        <v>1</v>
      </c>
      <c r="T39" s="15">
        <f>SUM(IF(PM!W22-PM!W$2=2,0,(IF(PM!W22-PM!W$2=0,2,(IF(PM!W22-PM!W$2&gt;2,-1,(IF(PM!W22-PM!W$2=-1,4,(IF(PM!W22-PM!W$2=-2,8,IF(PM!W22-PM!W$2=1,1)))))))))))</f>
        <v>2</v>
      </c>
      <c r="U39" s="194"/>
      <c r="V39" s="266"/>
      <c r="W39" s="24"/>
      <c r="X39" s="190"/>
      <c r="Y39" s="128"/>
    </row>
    <row r="40" spans="1:25" ht="14.25" customHeight="1">
      <c r="A40" s="23"/>
      <c r="B40" s="21">
        <f t="shared" ref="B40:J40" si="16">SUM(B36:B39)</f>
        <v>0</v>
      </c>
      <c r="C40" s="21">
        <f t="shared" si="16"/>
        <v>-1</v>
      </c>
      <c r="D40" s="21">
        <f t="shared" si="16"/>
        <v>1</v>
      </c>
      <c r="E40" s="21">
        <f t="shared" si="16"/>
        <v>2</v>
      </c>
      <c r="F40" s="21">
        <f t="shared" si="16"/>
        <v>2</v>
      </c>
      <c r="G40" s="21">
        <f t="shared" si="16"/>
        <v>2</v>
      </c>
      <c r="H40" s="21">
        <f t="shared" si="16"/>
        <v>4</v>
      </c>
      <c r="I40" s="21">
        <f t="shared" si="16"/>
        <v>2</v>
      </c>
      <c r="J40" s="21">
        <f t="shared" si="16"/>
        <v>2</v>
      </c>
      <c r="K40" s="15"/>
      <c r="L40" s="21">
        <f t="shared" ref="L40:T40" si="17">SUM(L36:L39)</f>
        <v>-2</v>
      </c>
      <c r="M40" s="21">
        <f t="shared" si="17"/>
        <v>-3</v>
      </c>
      <c r="N40" s="21">
        <f>SUM(N36:N39)</f>
        <v>3</v>
      </c>
      <c r="O40" s="21">
        <f t="shared" si="17"/>
        <v>-1</v>
      </c>
      <c r="P40" s="21">
        <f t="shared" si="17"/>
        <v>-2</v>
      </c>
      <c r="Q40" s="21">
        <f t="shared" si="17"/>
        <v>-2</v>
      </c>
      <c r="R40" s="21">
        <f t="shared" si="17"/>
        <v>5</v>
      </c>
      <c r="S40" s="21">
        <f t="shared" si="17"/>
        <v>-2</v>
      </c>
      <c r="T40" s="21">
        <f t="shared" si="17"/>
        <v>2</v>
      </c>
      <c r="U40" s="194"/>
      <c r="V40" s="150"/>
      <c r="W40" s="24"/>
      <c r="X40" s="190"/>
      <c r="Y40" s="128"/>
    </row>
    <row r="41" spans="1:25" ht="14.25" customHeight="1">
      <c r="A41" s="163"/>
      <c r="B41" s="29"/>
      <c r="C41" s="29">
        <f>SUM(B40:C40)</f>
        <v>-1</v>
      </c>
      <c r="D41" s="29">
        <f t="shared" ref="D41:J41" si="18">SUM(D40+C41)</f>
        <v>0</v>
      </c>
      <c r="E41" s="29">
        <f t="shared" si="18"/>
        <v>2</v>
      </c>
      <c r="F41" s="29">
        <f t="shared" si="18"/>
        <v>4</v>
      </c>
      <c r="G41" s="28">
        <f t="shared" si="18"/>
        <v>6</v>
      </c>
      <c r="H41" s="28">
        <f t="shared" si="18"/>
        <v>10</v>
      </c>
      <c r="I41" s="28">
        <f t="shared" si="18"/>
        <v>12</v>
      </c>
      <c r="J41" s="28">
        <f t="shared" si="18"/>
        <v>14</v>
      </c>
      <c r="K41" s="29"/>
      <c r="L41" s="29"/>
      <c r="M41" s="29">
        <f>SUM(M40+L40)</f>
        <v>-5</v>
      </c>
      <c r="N41" s="29">
        <f t="shared" ref="N41:T41" si="19">SUM(N40+M41)</f>
        <v>-2</v>
      </c>
      <c r="O41" s="29">
        <f t="shared" si="19"/>
        <v>-3</v>
      </c>
      <c r="P41" s="29">
        <f t="shared" si="19"/>
        <v>-5</v>
      </c>
      <c r="Q41" s="29">
        <f t="shared" si="19"/>
        <v>-7</v>
      </c>
      <c r="R41" s="29">
        <f t="shared" si="19"/>
        <v>-2</v>
      </c>
      <c r="S41" s="29">
        <f t="shared" si="19"/>
        <v>-4</v>
      </c>
      <c r="T41" s="29">
        <f t="shared" si="19"/>
        <v>-2</v>
      </c>
      <c r="U41" s="185"/>
      <c r="V41" s="150"/>
      <c r="W41" s="24"/>
      <c r="X41" s="190"/>
      <c r="Y41" s="128"/>
    </row>
    <row r="42" spans="1:25" ht="14.25" customHeight="1">
      <c r="A42" s="166"/>
      <c r="B42" s="266"/>
      <c r="C42" s="266"/>
      <c r="D42" s="266"/>
      <c r="E42" s="266"/>
      <c r="F42" s="266"/>
      <c r="G42" s="147"/>
      <c r="H42" s="266" t="s">
        <v>33</v>
      </c>
      <c r="I42" s="267"/>
      <c r="J42" s="151">
        <f>SUM(J41-'2017 EoS Pairings'!N20)</f>
        <v>-5</v>
      </c>
      <c r="K42" s="152"/>
      <c r="L42" s="266"/>
      <c r="M42" s="266"/>
      <c r="N42" s="147"/>
      <c r="O42" s="266"/>
      <c r="P42" s="266"/>
      <c r="Q42" s="266"/>
      <c r="R42" s="266" t="s">
        <v>34</v>
      </c>
      <c r="S42" s="267"/>
      <c r="T42" s="151">
        <f>SUM(T41-'2017 EoS Pairings'!O20)</f>
        <v>-21</v>
      </c>
      <c r="U42" s="179"/>
      <c r="V42" s="151">
        <f>SUM(J42,T42)</f>
        <v>-26</v>
      </c>
      <c r="X42" s="190"/>
      <c r="Y42" s="128"/>
    </row>
    <row r="43" spans="1:25" ht="14.25" customHeight="1">
      <c r="A43" s="267"/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186"/>
      <c r="V43" s="267"/>
      <c r="X43" s="190"/>
      <c r="Y43" s="128"/>
    </row>
    <row r="44" spans="1:25" ht="14.25" customHeight="1">
      <c r="A44" s="169" t="str">
        <f>PM!A23</f>
        <v>Bill</v>
      </c>
      <c r="B44" s="170">
        <f>SUM(IF(PM!E23-PM!E$2=2,0,(IF(PM!E23-PM!E$2=0,2,(IF(PM!E23-PM!E$2&gt;2,-1,(IF(PM!E23-PM!E$2=-1,4,(IF(PM!E23-PM!E$2=-2,8,IF(PM!E23-PM!E$2=1,1)))))))))))</f>
        <v>2</v>
      </c>
      <c r="C44" s="170">
        <f>SUM(IF(PM!F23-PM!F$2=2,0,(IF(PM!F23-PM!F$2=0,2,(IF(PM!F23-PM!F$2&gt;2,-1,(IF(PM!F23-PM!F$2=-1,4,(IF(PM!F23-PM!F$2=-2,8,IF(PM!F23-PM!F$2=1,1)))))))))))</f>
        <v>2</v>
      </c>
      <c r="D44" s="170">
        <f>SUM(IF(PM!G23-PM!G$2=2,0,(IF(PM!G23-PM!G$2=0,2,(IF(PM!G23-PM!G$2&gt;2,-1,(IF(PM!G23-PM!G$2=-1,4,(IF(PM!G23-PM!G$2=-2,8,IF(PM!G23-PM!G$2=1,1)))))))))))</f>
        <v>2</v>
      </c>
      <c r="E44" s="170">
        <f>SUM(IF(PM!H23-PM!H$2=2,0,(IF(PM!H23-PM!H$2=0,2,(IF(PM!H23-PM!H$2&gt;2,-1,(IF(PM!H23-PM!H$2=-1,4,(IF(PM!H23-PM!H$2=-2,8,IF(PM!H23-PM!H$2=1,1)))))))))))</f>
        <v>0</v>
      </c>
      <c r="F44" s="170">
        <f>SUM(IF(PM!I23-PM!I$2=2,0,(IF(PM!I23-PM!I$2=0,2,(IF(PM!I23-PM!I$2&gt;2,-1,(IF(PM!I23-PM!I$2=-1,4,(IF(PM!I23-PM!I$2=-2,8,IF(PM!I23-PM!I$2=1,1)))))))))))</f>
        <v>2</v>
      </c>
      <c r="G44" s="170">
        <f>SUM(IF(PM!J23-PM!J$2=2,0,(IF(PM!J23-PM!J$2=0,2,(IF(PM!J23-PM!J$2&gt;2,-1,(IF(PM!J23-PM!J$2=-1,4,(IF(PM!J23-PM!J$2=-2,8,IF(PM!J23-PM!J$2=1,1)))))))))))</f>
        <v>-1</v>
      </c>
      <c r="H44" s="170">
        <f>SUM(IF(PM!K23-PM!K$2=2,0,(IF(PM!K23-PM!K$2=0,2,(IF(PM!K23-PM!K$2&gt;2,-1,(IF(PM!K23-PM!K$2=-1,4,(IF(PM!K23-PM!K$2=-2,8,IF(PM!K23-PM!K$2=1,1)))))))))))</f>
        <v>1</v>
      </c>
      <c r="I44" s="170">
        <f>SUM(IF(PM!L23-PM!L$2=2,0,(IF(PM!L23-PM!L$2=0,2,(IF(PM!L23-PM!L$2&gt;2,-1,(IF(PM!L23-PM!L$2=-1,4,(IF(PM!L23-PM!L$2=-2,8,IF(PM!L23-PM!L$2=1,1)))))))))))</f>
        <v>2</v>
      </c>
      <c r="J44" s="170">
        <f>SUM(IF(PM!M23-PM!M$2=2,0,(IF(PM!M23-PM!M$2=0,2,(IF(PM!M23-PM!M$2&gt;2,-1,(IF(PM!M23-PM!M$2=-1,4,(IF(PM!M23-PM!M$2=-2,8,IF(PM!M23-PM!M$2=1,1)))))))))))</f>
        <v>1</v>
      </c>
      <c r="K44" s="170"/>
      <c r="L44" s="170">
        <f>SUM(IF(PM!O23-PM!O$2=2,0,(IF(PM!O23-PM!O$2=0,2,(IF(PM!O23-PM!O$2&gt;2,-1,(IF(PM!O23-PM!O$2=-1,4,(IF(PM!O23-PM!O$2=-2,8,IF(PM!O23-PM!O$2=1,1)))))))))))</f>
        <v>1</v>
      </c>
      <c r="M44" s="170">
        <f>SUM(IF(PM!P23-PM!P$2=2,0,(IF(PM!P23-PM!P$2=0,2,(IF(PM!P23-PM!P$2&gt;2,-1,(IF(PM!P23-PM!P$2=-1,4,(IF(PM!P23-PM!P$2=-2,8,IF(PM!P23-PM!P$2=1,1)))))))))))</f>
        <v>0</v>
      </c>
      <c r="N44" s="170">
        <f>SUM(IF(PM!Q23-PM!Q$2=2,0,(IF(PM!Q23-PM!Q$2=0,2,(IF(PM!Q23-PM!Q$2&gt;2,-1,(IF(PM!Q23-PM!Q$2=-1,4,(IF(PM!Q23-PM!Q$2=-2,8,IF(PM!Q23-PM!Q$2=1,1)))))))))))</f>
        <v>1</v>
      </c>
      <c r="O44" s="170">
        <f>SUM(IF(PM!R23-PM!R$2=2,0,(IF(PM!R23-PM!R$2=0,2,(IF(PM!R23-PM!R$2&gt;2,-1,(IF(PM!R23-PM!R$2=-1,4,(IF(PM!R23-PM!R$2=-2,8,IF(PM!R23-PM!R$2=1,1)))))))))))</f>
        <v>2</v>
      </c>
      <c r="P44" s="170">
        <f>SUM(IF(PM!S23-PM!S$2=2,0,(IF(PM!S23-PM!S$2=0,2,(IF(PM!S23-PM!S$2&gt;2,-1,(IF(PM!S23-PM!S$2=-1,4,(IF(PM!S23-PM!S$2=-2,8,IF(PM!S23-PM!S$2=1,1)))))))))))</f>
        <v>1</v>
      </c>
      <c r="Q44" s="170">
        <f>SUM(IF(PM!T23-PM!T$2=2,0,(IF(PM!T23-PM!T$2=0,2,(IF(PM!T23-PM!T$2&gt;2,-1,(IF(PM!T23-PM!T$2=-1,4,(IF(PM!T23-PM!T$2=-2,8,IF(PM!T23-PM!T$2=1,1)))))))))))</f>
        <v>-1</v>
      </c>
      <c r="R44" s="170">
        <f>SUM(IF(PM!U23-PM!U$2=2,0,(IF(PM!U23-PM!U$2=0,2,(IF(PM!U23-PM!U$2&gt;2,-1,(IF(PM!U23-PM!U$2=-1,4,(IF(PM!U23-PM!U$2=-2,8,IF(PM!U23-PM!U$2=1,1)))))))))))</f>
        <v>1</v>
      </c>
      <c r="S44" s="170">
        <f>SUM(IF(PM!V23-PM!V$2=2,0,(IF(PM!V23-PM!V$2=0,2,(IF(PM!V23-PM!V$2&gt;2,-1,(IF(PM!V23-PM!V$2=-1,4,(IF(PM!V23-PM!V$2=-2,8,IF(PM!V23-PM!V$2=1,1)))))))))))</f>
        <v>0</v>
      </c>
      <c r="T44" s="170">
        <f>SUM(IF(PM!W23-PM!W$2=2,0,(IF(PM!W23-PM!W$2=0,2,(IF(PM!W23-PM!W$2&gt;2,-1,(IF(PM!W23-PM!W$2=-1,4,(IF(PM!W23-PM!W$2=-2,8,IF(PM!W23-PM!W$2=1,1)))))))))))</f>
        <v>2</v>
      </c>
      <c r="U44" s="187"/>
      <c r="V44" s="268"/>
      <c r="X44" s="190"/>
      <c r="Y44" s="128"/>
    </row>
    <row r="45" spans="1:25" ht="14.25" customHeight="1">
      <c r="A45" s="169" t="str">
        <f>PM!A24</f>
        <v>John</v>
      </c>
      <c r="B45" s="170">
        <f>SUM(IF(PM!E24-PM!E$2=2,0,(IF(PM!E24-PM!E$2=0,2,(IF(PM!E24-PM!E$2&gt;2,-1,(IF(PM!E24-PM!E$2=-1,4,(IF(PM!E24-PM!E$2=-2,8,IF(PM!E24-PM!E$2=1,1)))))))))))</f>
        <v>0</v>
      </c>
      <c r="C45" s="170">
        <f>SUM(IF(PM!F24-PM!F$2=2,0,(IF(PM!F24-PM!F$2=0,2,(IF(PM!F24-PM!F$2&gt;2,-1,(IF(PM!F24-PM!F$2=-1,4,(IF(PM!F24-PM!F$2=-2,8,IF(PM!F24-PM!F$2=1,1)))))))))))</f>
        <v>1</v>
      </c>
      <c r="D45" s="170">
        <f>SUM(IF(PM!G24-PM!G$2=2,0,(IF(PM!G24-PM!G$2=0,2,(IF(PM!G24-PM!G$2&gt;2,-1,(IF(PM!G24-PM!G$2=-1,4,(IF(PM!G24-PM!G$2=-2,8,IF(PM!G24-PM!G$2=1,1)))))))))))</f>
        <v>1</v>
      </c>
      <c r="E45" s="170">
        <f>SUM(IF(PM!H24-PM!H$2=2,0,(IF(PM!H24-PM!H$2=0,2,(IF(PM!H24-PM!H$2&gt;2,-1,(IF(PM!H24-PM!H$2=-1,4,(IF(PM!H24-PM!H$2=-2,8,IF(PM!H24-PM!H$2=1,1)))))))))))</f>
        <v>1</v>
      </c>
      <c r="F45" s="170">
        <f>SUM(IF(PM!I24-PM!I$2=2,0,(IF(PM!I24-PM!I$2=0,2,(IF(PM!I24-PM!I$2&gt;2,-1,(IF(PM!I24-PM!I$2=-1,4,(IF(PM!I24-PM!I$2=-2,8,IF(PM!I24-PM!I$2=1,1)))))))))))</f>
        <v>1</v>
      </c>
      <c r="G45" s="170">
        <f>SUM(IF(PM!J24-PM!J$2=2,0,(IF(PM!J24-PM!J$2=0,2,(IF(PM!J24-PM!J$2&gt;2,-1,(IF(PM!J24-PM!J$2=-1,4,(IF(PM!J24-PM!J$2=-2,8,IF(PM!J24-PM!J$2=1,1)))))))))))</f>
        <v>0</v>
      </c>
      <c r="H45" s="170">
        <f>SUM(IF(PM!K24-PM!K$2=2,0,(IF(PM!K24-PM!K$2=0,2,(IF(PM!K24-PM!K$2&gt;2,-1,(IF(PM!K24-PM!K$2=-1,4,(IF(PM!K24-PM!K$2=-2,8,IF(PM!K24-PM!K$2=1,1)))))))))))</f>
        <v>4</v>
      </c>
      <c r="I45" s="170">
        <f>SUM(IF(PM!L24-PM!L$2=2,0,(IF(PM!L24-PM!L$2=0,2,(IF(PM!L24-PM!L$2&gt;2,-1,(IF(PM!L24-PM!L$2=-1,4,(IF(PM!L24-PM!L$2=-2,8,IF(PM!L24-PM!L$2=1,1)))))))))))</f>
        <v>2</v>
      </c>
      <c r="J45" s="170">
        <f>SUM(IF(PM!M24-PM!M$2=2,0,(IF(PM!M24-PM!M$2=0,2,(IF(PM!M24-PM!M$2&gt;2,-1,(IF(PM!M24-PM!M$2=-1,4,(IF(PM!M24-PM!M$2=-2,8,IF(PM!M24-PM!M$2=1,1)))))))))))</f>
        <v>-1</v>
      </c>
      <c r="K45" s="170"/>
      <c r="L45" s="170">
        <f>SUM(IF(PM!O24-PM!O$2=2,0,(IF(PM!O24-PM!O$2=0,2,(IF(PM!O24-PM!O$2&gt;2,-1,(IF(PM!O24-PM!O$2=-1,4,(IF(PM!O24-PM!O$2=-2,8,IF(PM!O24-PM!O$2=1,1)))))))))))</f>
        <v>0</v>
      </c>
      <c r="M45" s="170">
        <f>SUM(IF(PM!P24-PM!P$2=2,0,(IF(PM!P24-PM!P$2=0,2,(IF(PM!P24-PM!P$2&gt;2,-1,(IF(PM!P24-PM!P$2=-1,4,(IF(PM!P24-PM!P$2=-2,8,IF(PM!P24-PM!P$2=1,1)))))))))))</f>
        <v>2</v>
      </c>
      <c r="N45" s="170">
        <f>SUM(IF(PM!Q24-PM!Q$2=2,0,(IF(PM!Q24-PM!Q$2=0,2,(IF(PM!Q24-PM!Q$2&gt;2,-1,(IF(PM!Q24-PM!Q$2=-1,4,(IF(PM!Q24-PM!Q$2=-2,8,IF(PM!Q24-PM!Q$2=1,1)))))))))))</f>
        <v>0</v>
      </c>
      <c r="O45" s="170">
        <f>SUM(IF(PM!R24-PM!R$2=2,0,(IF(PM!R24-PM!R$2=0,2,(IF(PM!R24-PM!R$2&gt;2,-1,(IF(PM!R24-PM!R$2=-1,4,(IF(PM!R24-PM!R$2=-2,8,IF(PM!R24-PM!R$2=1,1)))))))))))</f>
        <v>1</v>
      </c>
      <c r="P45" s="170">
        <f>SUM(IF(PM!S24-PM!S$2=2,0,(IF(PM!S24-PM!S$2=0,2,(IF(PM!S24-PM!S$2&gt;2,-1,(IF(PM!S24-PM!S$2=-1,4,(IF(PM!S24-PM!S$2=-2,8,IF(PM!S24-PM!S$2=1,1)))))))))))</f>
        <v>0</v>
      </c>
      <c r="Q45" s="170">
        <f>SUM(IF(PM!T24-PM!T$2=2,0,(IF(PM!T24-PM!T$2=0,2,(IF(PM!T24-PM!T$2&gt;2,-1,(IF(PM!T24-PM!T$2=-1,4,(IF(PM!T24-PM!T$2=-2,8,IF(PM!T24-PM!T$2=1,1)))))))))))</f>
        <v>-1</v>
      </c>
      <c r="R45" s="170">
        <f>SUM(IF(PM!U24-PM!U$2=2,0,(IF(PM!U24-PM!U$2=0,2,(IF(PM!U24-PM!U$2&gt;2,-1,(IF(PM!U24-PM!U$2=-1,4,(IF(PM!U24-PM!U$2=-2,8,IF(PM!U24-PM!U$2=1,1)))))))))))</f>
        <v>4</v>
      </c>
      <c r="S45" s="170">
        <f>SUM(IF(PM!V24-PM!V$2=2,0,(IF(PM!V24-PM!V$2=0,2,(IF(PM!V24-PM!V$2&gt;2,-1,(IF(PM!V24-PM!V$2=-1,4,(IF(PM!V24-PM!V$2=-2,8,IF(PM!V24-PM!V$2=1,1)))))))))))</f>
        <v>2</v>
      </c>
      <c r="T45" s="170">
        <f>SUM(IF(PM!W24-PM!W$2=2,0,(IF(PM!W24-PM!W$2=0,2,(IF(PM!W24-PM!W$2&gt;2,-1,(IF(PM!W24-PM!W$2=-1,4,(IF(PM!W24-PM!W$2=-2,8,IF(PM!W24-PM!W$2=1,1)))))))))))</f>
        <v>1</v>
      </c>
      <c r="U45" s="143"/>
      <c r="V45" s="268"/>
      <c r="X45" s="190"/>
      <c r="Y45" s="128"/>
    </row>
    <row r="46" spans="1:25" ht="14.25" customHeight="1">
      <c r="A46" s="169" t="str">
        <f>PM!A25</f>
        <v>Herb</v>
      </c>
      <c r="B46" s="170">
        <f>SUM(IF(PM!E25-PM!E$2=2,0,(IF(PM!E25-PM!E$2=0,2,(IF(PM!E25-PM!E$2&gt;2,-1,(IF(PM!E25-PM!E$2=-1,4,(IF(PM!E25-PM!E$2=-2,8,IF(PM!E25-PM!E$2=1,1)))))))))))</f>
        <v>0</v>
      </c>
      <c r="C46" s="170">
        <f>SUM(IF(PM!F25-PM!F$2=2,0,(IF(PM!F25-PM!F$2=0,2,(IF(PM!F25-PM!F$2&gt;2,-1,(IF(PM!F25-PM!F$2=-1,4,(IF(PM!F25-PM!F$2=-2,8,IF(PM!F25-PM!F$2=1,1)))))))))))</f>
        <v>1</v>
      </c>
      <c r="D46" s="170">
        <f>SUM(IF(PM!G25-PM!G$2=2,0,(IF(PM!G25-PM!G$2=0,2,(IF(PM!G25-PM!G$2&gt;2,-1,(IF(PM!G25-PM!G$2=-1,4,(IF(PM!G25-PM!G$2=-2,8,IF(PM!G25-PM!G$2=1,1)))))))))))</f>
        <v>0</v>
      </c>
      <c r="E46" s="170">
        <f>SUM(IF(PM!H25-PM!H$2=2,0,(IF(PM!H25-PM!H$2=0,2,(IF(PM!H25-PM!H$2&gt;2,-1,(IF(PM!H25-PM!H$2=-1,4,(IF(PM!H25-PM!H$2=-2,8,IF(PM!H25-PM!H$2=1,1)))))))))))</f>
        <v>0</v>
      </c>
      <c r="F46" s="170">
        <f>SUM(IF(PM!I25-PM!I$2=2,0,(IF(PM!I25-PM!I$2=0,2,(IF(PM!I25-PM!I$2&gt;2,-1,(IF(PM!I25-PM!I$2=-1,4,(IF(PM!I25-PM!I$2=-2,8,IF(PM!I25-PM!I$2=1,1)))))))))))</f>
        <v>0</v>
      </c>
      <c r="G46" s="170">
        <f>SUM(IF(PM!J25-PM!J$2=2,0,(IF(PM!J25-PM!J$2=0,2,(IF(PM!J25-PM!J$2&gt;2,-1,(IF(PM!J25-PM!J$2=-1,4,(IF(PM!J25-PM!J$2=-2,8,IF(PM!J25-PM!J$2=1,1)))))))))))</f>
        <v>0</v>
      </c>
      <c r="H46" s="170">
        <f>SUM(IF(PM!K25-PM!K$2=2,0,(IF(PM!K25-PM!K$2=0,2,(IF(PM!K25-PM!K$2&gt;2,-1,(IF(PM!K25-PM!K$2=-1,4,(IF(PM!K25-PM!K$2=-2,8,IF(PM!K25-PM!K$2=1,1)))))))))))</f>
        <v>-1</v>
      </c>
      <c r="I46" s="170">
        <f>SUM(IF(PM!L25-PM!L$2=2,0,(IF(PM!L25-PM!L$2=0,2,(IF(PM!L25-PM!L$2&gt;2,-1,(IF(PM!L25-PM!L$2=-1,4,(IF(PM!L25-PM!L$2=-2,8,IF(PM!L25-PM!L$2=1,1)))))))))))</f>
        <v>0</v>
      </c>
      <c r="J46" s="170">
        <f>SUM(IF(PM!M25-PM!M$2=2,0,(IF(PM!M25-PM!M$2=0,2,(IF(PM!M25-PM!M$2&gt;2,-1,(IF(PM!M25-PM!M$2=-1,4,(IF(PM!M25-PM!M$2=-2,8,IF(PM!M25-PM!M$2=1,1)))))))))))</f>
        <v>1</v>
      </c>
      <c r="K46" s="170"/>
      <c r="L46" s="170">
        <f>SUM(IF(PM!O25-PM!O$2=2,0,(IF(PM!O25-PM!O$2=0,2,(IF(PM!O25-PM!O$2&gt;2,-1,(IF(PM!O25-PM!O$2=-1,4,(IF(PM!O25-PM!O$2=-2,8,IF(PM!O25-PM!O$2=1,1)))))))))))</f>
        <v>0</v>
      </c>
      <c r="M46" s="170">
        <f>SUM(IF(PM!P25-PM!P$2=2,0,(IF(PM!P25-PM!P$2=0,2,(IF(PM!P25-PM!P$2&gt;2,-1,(IF(PM!P25-PM!P$2=-1,4,(IF(PM!P25-PM!P$2=-2,8,IF(PM!P25-PM!P$2=1,1)))))))))))</f>
        <v>-1</v>
      </c>
      <c r="N46" s="170">
        <f>SUM(IF(PM!Q25-PM!Q$2=2,0,(IF(PM!Q25-PM!Q$2=0,2,(IF(PM!Q25-PM!Q$2&gt;2,-1,(IF(PM!Q25-PM!Q$2=-1,4,(IF(PM!Q25-PM!Q$2=-2,8,IF(PM!Q25-PM!Q$2=1,1)))))))))))</f>
        <v>0</v>
      </c>
      <c r="O46" s="170">
        <f>SUM(IF(PM!R25-PM!R$2=2,0,(IF(PM!R25-PM!R$2=0,2,(IF(PM!R25-PM!R$2&gt;2,-1,(IF(PM!R25-PM!R$2=-1,4,(IF(PM!R25-PM!R$2=-2,8,IF(PM!R25-PM!R$2=1,1)))))))))))</f>
        <v>-1</v>
      </c>
      <c r="P46" s="170">
        <f>SUM(IF(PM!S25-PM!S$2=2,0,(IF(PM!S25-PM!S$2=0,2,(IF(PM!S25-PM!S$2&gt;2,-1,(IF(PM!S25-PM!S$2=-1,4,(IF(PM!S25-PM!S$2=-2,8,IF(PM!S25-PM!S$2=1,1)))))))))))</f>
        <v>-1</v>
      </c>
      <c r="Q46" s="170">
        <f>SUM(IF(PM!T25-PM!T$2=2,0,(IF(PM!T25-PM!T$2=0,2,(IF(PM!T25-PM!T$2&gt;2,-1,(IF(PM!T25-PM!T$2=-1,4,(IF(PM!T25-PM!T$2=-2,8,IF(PM!T25-PM!T$2=1,1)))))))))))</f>
        <v>-1</v>
      </c>
      <c r="R46" s="170">
        <f>SUM(IF(PM!U25-PM!U$2=2,0,(IF(PM!U25-PM!U$2=0,2,(IF(PM!U25-PM!U$2&gt;2,-1,(IF(PM!U25-PM!U$2=-1,4,(IF(PM!U25-PM!U$2=-2,8,IF(PM!U25-PM!U$2=1,1)))))))))))</f>
        <v>0</v>
      </c>
      <c r="S46" s="170">
        <f>SUM(IF(PM!V25-PM!V$2=2,0,(IF(PM!V25-PM!V$2=0,2,(IF(PM!V25-PM!V$2&gt;2,-1,(IF(PM!V25-PM!V$2=-1,4,(IF(PM!V25-PM!V$2=-2,8,IF(PM!V25-PM!V$2=1,1)))))))))))</f>
        <v>-1</v>
      </c>
      <c r="T46" s="170">
        <f>SUM(IF(PM!W25-PM!W$2=2,0,(IF(PM!W25-PM!W$2=0,2,(IF(PM!W25-PM!W$2&gt;2,-1,(IF(PM!W25-PM!W$2=-1,4,(IF(PM!W25-PM!W$2=-2,8,IF(PM!W25-PM!W$2=1,1)))))))))))</f>
        <v>-1</v>
      </c>
      <c r="U46" s="143"/>
      <c r="V46" s="268"/>
      <c r="X46" s="190"/>
      <c r="Y46" s="128"/>
    </row>
    <row r="47" spans="1:25" ht="14.25" customHeight="1">
      <c r="A47" s="169" t="str">
        <f>PM!A26</f>
        <v>Roger</v>
      </c>
      <c r="B47" s="170">
        <f>SUM(IF(PM!E26-PM!E$2=2,0,(IF(PM!E26-PM!E$2=0,2,(IF(PM!E26-PM!E$2&gt;2,-1,(IF(PM!E26-PM!E$2=-1,4,(IF(PM!E26-PM!E$2=-2,8,IF(PM!E26-PM!E$2=1,1)))))))))))</f>
        <v>0</v>
      </c>
      <c r="C47" s="170">
        <f>SUM(IF(PM!F26-PM!F$2=2,0,(IF(PM!F26-PM!F$2=0,2,(IF(PM!F26-PM!F$2&gt;2,-1,(IF(PM!F26-PM!F$2=-1,4,(IF(PM!F26-PM!F$2=-2,8,IF(PM!F26-PM!F$2=1,1)))))))))))</f>
        <v>2</v>
      </c>
      <c r="D47" s="170">
        <f>SUM(IF(PM!G26-PM!G$2=2,0,(IF(PM!G26-PM!G$2=0,2,(IF(PM!G26-PM!G$2&gt;2,-1,(IF(PM!G26-PM!G$2=-1,4,(IF(PM!G26-PM!G$2=-2,8,IF(PM!G26-PM!G$2=1,1)))))))))))</f>
        <v>0</v>
      </c>
      <c r="E47" s="170">
        <f>SUM(IF(PM!H26-PM!H$2=2,0,(IF(PM!H26-PM!H$2=0,2,(IF(PM!H26-PM!H$2&gt;2,-1,(IF(PM!H26-PM!H$2=-1,4,(IF(PM!H26-PM!H$2=-2,8,IF(PM!H26-PM!H$2=1,1)))))))))))</f>
        <v>2</v>
      </c>
      <c r="F47" s="170">
        <f>SUM(IF(PM!I26-PM!I$2=2,0,(IF(PM!I26-PM!I$2=0,2,(IF(PM!I26-PM!I$2&gt;2,-1,(IF(PM!I26-PM!I$2=-1,4,(IF(PM!I26-PM!I$2=-2,8,IF(PM!I26-PM!I$2=1,1)))))))))))</f>
        <v>1</v>
      </c>
      <c r="G47" s="170">
        <f>SUM(IF(PM!J26-PM!J$2=2,0,(IF(PM!J26-PM!J$2=0,2,(IF(PM!J26-PM!J$2&gt;2,-1,(IF(PM!J26-PM!J$2=-1,4,(IF(PM!J26-PM!J$2=-2,8,IF(PM!J26-PM!J$2=1,1)))))))))))</f>
        <v>1</v>
      </c>
      <c r="H47" s="170">
        <f>SUM(IF(PM!K26-PM!K$2=2,0,(IF(PM!K26-PM!K$2=0,2,(IF(PM!K26-PM!K$2&gt;2,-1,(IF(PM!K26-PM!K$2=-1,4,(IF(PM!K26-PM!K$2=-2,8,IF(PM!K26-PM!K$2=1,1)))))))))))</f>
        <v>2</v>
      </c>
      <c r="I47" s="170">
        <f>SUM(IF(PM!L26-PM!L$2=2,0,(IF(PM!L26-PM!L$2=0,2,(IF(PM!L26-PM!L$2&gt;2,-1,(IF(PM!L26-PM!L$2=-1,4,(IF(PM!L26-PM!L$2=-2,8,IF(PM!L26-PM!L$2=1,1)))))))))))</f>
        <v>1</v>
      </c>
      <c r="J47" s="170">
        <f>SUM(IF(PM!M26-PM!M$2=2,0,(IF(PM!M26-PM!M$2=0,2,(IF(PM!M26-PM!M$2&gt;2,-1,(IF(PM!M26-PM!M$2=-1,4,(IF(PM!M26-PM!M$2=-2,8,IF(PM!M26-PM!M$2=1,1)))))))))))</f>
        <v>1</v>
      </c>
      <c r="K47" s="170"/>
      <c r="L47" s="170">
        <f>SUM(IF(PM!O26-PM!O$2=2,0,(IF(PM!O26-PM!O$2=0,2,(IF(PM!O26-PM!O$2&gt;2,-1,(IF(PM!O26-PM!O$2=-1,4,(IF(PM!O26-PM!O$2=-2,8,IF(PM!O26-PM!O$2=1,1)))))))))))</f>
        <v>-1</v>
      </c>
      <c r="M47" s="170">
        <f>SUM(IF(PM!P26-PM!P$2=2,0,(IF(PM!P26-PM!P$2=0,2,(IF(PM!P26-PM!P$2&gt;2,-1,(IF(PM!P26-PM!P$2=-1,4,(IF(PM!P26-PM!P$2=-2,8,IF(PM!P26-PM!P$2=1,1)))))))))))</f>
        <v>2</v>
      </c>
      <c r="N47" s="170">
        <f>SUM(IF(PM!Q26-PM!Q$2=2,0,(IF(PM!Q26-PM!Q$2=0,2,(IF(PM!Q26-PM!Q$2&gt;2,-1,(IF(PM!Q26-PM!Q$2=-1,4,(IF(PM!Q26-PM!Q$2=-2,8,IF(PM!Q26-PM!Q$2=1,1)))))))))))</f>
        <v>0</v>
      </c>
      <c r="O47" s="170">
        <f>SUM(IF(PM!R26-PM!R$2=2,0,(IF(PM!R26-PM!R$2=0,2,(IF(PM!R26-PM!R$2&gt;2,-1,(IF(PM!R26-PM!R$2=-1,4,(IF(PM!R26-PM!R$2=-2,8,IF(PM!R26-PM!R$2=1,1)))))))))))</f>
        <v>-1</v>
      </c>
      <c r="P47" s="170">
        <f>SUM(IF(PM!S26-PM!S$2=2,0,(IF(PM!S26-PM!S$2=0,2,(IF(PM!S26-PM!S$2&gt;2,-1,(IF(PM!S26-PM!S$2=-1,4,(IF(PM!S26-PM!S$2=-2,8,IF(PM!S26-PM!S$2=1,1)))))))))))</f>
        <v>1</v>
      </c>
      <c r="Q47" s="170">
        <f>SUM(IF(PM!T26-PM!T$2=2,0,(IF(PM!T26-PM!T$2=0,2,(IF(PM!T26-PM!T$2&gt;2,-1,(IF(PM!T26-PM!T$2=-1,4,(IF(PM!T26-PM!T$2=-2,8,IF(PM!T26-PM!T$2=1,1)))))))))))</f>
        <v>-1</v>
      </c>
      <c r="R47" s="170">
        <f>SUM(IF(PM!U26-PM!U$2=2,0,(IF(PM!U26-PM!U$2=0,2,(IF(PM!U26-PM!U$2&gt;2,-1,(IF(PM!U26-PM!U$2=-1,4,(IF(PM!U26-PM!U$2=-2,8,IF(PM!U26-PM!U$2=1,1)))))))))))</f>
        <v>1</v>
      </c>
      <c r="S47" s="170">
        <f>SUM(IF(PM!V26-PM!V$2=2,0,(IF(PM!V26-PM!V$2=0,2,(IF(PM!V26-PM!V$2&gt;2,-1,(IF(PM!V26-PM!V$2=-1,4,(IF(PM!V26-PM!V$2=-2,8,IF(PM!V26-PM!V$2=1,1)))))))))))</f>
        <v>1</v>
      </c>
      <c r="T47" s="170">
        <f>SUM(IF(PM!W26-PM!W$2=2,0,(IF(PM!W26-PM!W$2=0,2,(IF(PM!W26-PM!W$2&gt;2,-1,(IF(PM!W26-PM!W$2=-1,4,(IF(PM!W26-PM!W$2=-2,8,IF(PM!W26-PM!W$2=1,1)))))))))))</f>
        <v>1</v>
      </c>
      <c r="U47" s="143"/>
      <c r="V47" s="268"/>
      <c r="X47" s="190"/>
      <c r="Y47" s="128"/>
    </row>
    <row r="48" spans="1:25" ht="14.25" customHeight="1">
      <c r="A48" s="279"/>
      <c r="B48" s="280">
        <f t="shared" ref="B48:J48" si="20">SUM(B44:B47)</f>
        <v>2</v>
      </c>
      <c r="C48" s="280">
        <f t="shared" si="20"/>
        <v>6</v>
      </c>
      <c r="D48" s="280">
        <f t="shared" si="20"/>
        <v>3</v>
      </c>
      <c r="E48" s="280">
        <f t="shared" si="20"/>
        <v>3</v>
      </c>
      <c r="F48" s="280">
        <f t="shared" si="20"/>
        <v>4</v>
      </c>
      <c r="G48" s="280">
        <f t="shared" si="20"/>
        <v>0</v>
      </c>
      <c r="H48" s="280">
        <f t="shared" si="20"/>
        <v>6</v>
      </c>
      <c r="I48" s="280">
        <f t="shared" si="20"/>
        <v>5</v>
      </c>
      <c r="J48" s="280">
        <f t="shared" si="20"/>
        <v>2</v>
      </c>
      <c r="K48" s="142"/>
      <c r="L48" s="280">
        <f t="shared" ref="L48:T48" si="21">SUM(L44:L47)</f>
        <v>0</v>
      </c>
      <c r="M48" s="280">
        <f t="shared" si="21"/>
        <v>3</v>
      </c>
      <c r="N48" s="280">
        <f>SUM(N44:N47)</f>
        <v>1</v>
      </c>
      <c r="O48" s="280">
        <f t="shared" si="21"/>
        <v>1</v>
      </c>
      <c r="P48" s="280">
        <f t="shared" si="21"/>
        <v>1</v>
      </c>
      <c r="Q48" s="280">
        <f t="shared" si="21"/>
        <v>-4</v>
      </c>
      <c r="R48" s="280">
        <f t="shared" si="21"/>
        <v>6</v>
      </c>
      <c r="S48" s="280">
        <f t="shared" si="21"/>
        <v>2</v>
      </c>
      <c r="T48" s="280">
        <f t="shared" si="21"/>
        <v>3</v>
      </c>
      <c r="U48" s="143"/>
      <c r="V48" s="159"/>
      <c r="X48" s="190"/>
      <c r="Y48" s="128"/>
    </row>
    <row r="49" spans="1:26" ht="14.25" customHeight="1">
      <c r="A49" s="281"/>
      <c r="B49" s="172"/>
      <c r="C49" s="172">
        <f>SUM(B48:C48)</f>
        <v>8</v>
      </c>
      <c r="D49" s="172">
        <f>SUM(D48+C49)</f>
        <v>11</v>
      </c>
      <c r="E49" s="172">
        <f t="shared" ref="E49:J49" si="22">SUM(E48+D49)</f>
        <v>14</v>
      </c>
      <c r="F49" s="172">
        <f t="shared" si="22"/>
        <v>18</v>
      </c>
      <c r="G49" s="173">
        <f t="shared" si="22"/>
        <v>18</v>
      </c>
      <c r="H49" s="173">
        <f t="shared" si="22"/>
        <v>24</v>
      </c>
      <c r="I49" s="173">
        <f t="shared" si="22"/>
        <v>29</v>
      </c>
      <c r="J49" s="173">
        <f t="shared" si="22"/>
        <v>31</v>
      </c>
      <c r="K49" s="172"/>
      <c r="L49" s="172"/>
      <c r="M49" s="172">
        <f>SUM(M48+L48)</f>
        <v>3</v>
      </c>
      <c r="N49" s="172">
        <f t="shared" ref="N49:T49" si="23">SUM(N48+M49)</f>
        <v>4</v>
      </c>
      <c r="O49" s="172">
        <f t="shared" si="23"/>
        <v>5</v>
      </c>
      <c r="P49" s="172">
        <f t="shared" si="23"/>
        <v>6</v>
      </c>
      <c r="Q49" s="172">
        <f t="shared" si="23"/>
        <v>2</v>
      </c>
      <c r="R49" s="172">
        <f t="shared" si="23"/>
        <v>8</v>
      </c>
      <c r="S49" s="172">
        <f t="shared" si="23"/>
        <v>10</v>
      </c>
      <c r="T49" s="172">
        <f t="shared" si="23"/>
        <v>13</v>
      </c>
      <c r="U49" s="189"/>
      <c r="V49" s="159"/>
      <c r="X49" s="190"/>
      <c r="Y49" s="128"/>
    </row>
    <row r="50" spans="1:26" ht="14.25" customHeight="1">
      <c r="A50" s="282"/>
      <c r="B50" s="268"/>
      <c r="C50" s="268"/>
      <c r="D50" s="268"/>
      <c r="E50" s="268"/>
      <c r="F50" s="268"/>
      <c r="G50" s="160"/>
      <c r="H50" s="268" t="s">
        <v>33</v>
      </c>
      <c r="I50" s="269"/>
      <c r="J50" s="283">
        <f>SUM(J49-'2017 EoS Pairings'!N21)</f>
        <v>-0.5</v>
      </c>
      <c r="K50" s="162"/>
      <c r="L50" s="268"/>
      <c r="M50" s="268"/>
      <c r="N50" s="160"/>
      <c r="O50" s="268"/>
      <c r="P50" s="268"/>
      <c r="Q50" s="268"/>
      <c r="R50" s="268" t="s">
        <v>34</v>
      </c>
      <c r="S50" s="269"/>
      <c r="T50" s="283">
        <f>SUM(T49-'2017 EoS Pairings'!O21)</f>
        <v>-18.5</v>
      </c>
      <c r="U50" s="183"/>
      <c r="V50" s="283">
        <f>SUM(J50,T50)</f>
        <v>-19</v>
      </c>
      <c r="X50" s="190"/>
      <c r="Y50" s="128"/>
    </row>
    <row r="51" spans="1:26" s="313" customFormat="1" ht="14.25" customHeight="1">
      <c r="A51" s="317" t="str">
        <f>PM!A27</f>
        <v>Mike F</v>
      </c>
      <c r="B51" s="320">
        <f>SUM(IF(PM!E27-PM!E$2=2,0,(IF(PM!E27-PM!E$2=0,2,(IF(PM!E27-PM!E$2&gt;2,-1,(IF(PM!E27-PM!E$2=-1,4,(IF(PM!E27-PM!E$2=-2,8,IF(PM!E27-PM!E$2=1,1)))))))))))</f>
        <v>0</v>
      </c>
      <c r="C51" s="320">
        <f>SUM(IF(PM!F27-PM!F$2=2,0,(IF(PM!F27-PM!F$2=0,2,(IF(PM!F27-PM!F$2&gt;2,-1,(IF(PM!F27-PM!F$2=-1,4,(IF(PM!F27-PM!F$2=-2,8,IF(PM!F27-PM!F$2=1,1)))))))))))</f>
        <v>1</v>
      </c>
      <c r="D51" s="320">
        <f>SUM(IF(PM!G27-PM!G$2=2,0,(IF(PM!G27-PM!G$2=0,2,(IF(PM!G27-PM!G$2&gt;2,-1,(IF(PM!G27-PM!G$2=-1,4,(IF(PM!G27-PM!G$2=-2,8,IF(PM!G27-PM!G$2=1,1)))))))))))</f>
        <v>1</v>
      </c>
      <c r="E51" s="320">
        <f>SUM(IF(PM!H27-PM!H$2=2,0,(IF(PM!H27-PM!H$2=0,2,(IF(PM!H27-PM!H$2&gt;2,-1,(IF(PM!H27-PM!H$2=-1,4,(IF(PM!H27-PM!H$2=-2,8,IF(PM!H27-PM!H$2=1,1)))))))))))</f>
        <v>2</v>
      </c>
      <c r="F51" s="320">
        <f>SUM(IF(PM!I27-PM!I$2=2,0,(IF(PM!I27-PM!I$2=0,2,(IF(PM!I27-PM!I$2&gt;2,-1,(IF(PM!I27-PM!I$2=-1,4,(IF(PM!I27-PM!I$2=-2,8,IF(PM!I27-PM!I$2=1,1)))))))))))</f>
        <v>1</v>
      </c>
      <c r="G51" s="320">
        <f>SUM(IF(PM!J27-PM!J$2=2,0,(IF(PM!J27-PM!J$2=0,2,(IF(PM!J27-PM!J$2&gt;2,-1,(IF(PM!J27-PM!J$2=-1,4,(IF(PM!J27-PM!J$2=-2,8,IF(PM!J27-PM!J$2=1,1)))))))))))</f>
        <v>2</v>
      </c>
      <c r="H51" s="320">
        <f>SUM(IF(PM!K27-PM!K$2=2,0,(IF(PM!K27-PM!K$2=0,2,(IF(PM!K27-PM!K$2&gt;2,-1,(IF(PM!K27-PM!K$2=-1,4,(IF(PM!K27-PM!K$2=-2,8,IF(PM!K27-PM!K$2=1,1)))))))))))</f>
        <v>4</v>
      </c>
      <c r="I51" s="320">
        <f>SUM(IF(PM!L27-PM!L$2=2,0,(IF(PM!L27-PM!L$2=0,2,(IF(PM!L27-PM!L$2&gt;2,-1,(IF(PM!L27-PM!L$2=-1,4,(IF(PM!L27-PM!L$2=-2,8,IF(PM!L27-PM!L$2=1,1)))))))))))</f>
        <v>1</v>
      </c>
      <c r="J51" s="320">
        <f>SUM(IF(PM!M27-PM!M$2=2,0,(IF(PM!M27-PM!M$2=0,2,(IF(PM!M27-PM!M$2&gt;2,-1,(IF(PM!M27-PM!M$2=-1,4,(IF(PM!M27-PM!M$2=-2,8,IF(PM!M27-PM!M$2=1,1)))))))))))</f>
        <v>1</v>
      </c>
      <c r="K51" s="320"/>
      <c r="L51" s="320">
        <f>SUM(IF(PM!O27-PM!O$2=2,0,(IF(PM!O27-PM!O$2=0,2,(IF(PM!O27-PM!O$2&gt;2,-1,(IF(PM!O27-PM!O$2=-1,4,(IF(PM!O27-PM!O$2=-2,8,IF(PM!O27-PM!O$2=1,1)))))))))))</f>
        <v>1</v>
      </c>
      <c r="M51" s="320">
        <f>SUM(IF(PM!P27-PM!P$2=2,0,(IF(PM!P27-PM!P$2=0,2,(IF(PM!P27-PM!P$2&gt;2,-1,(IF(PM!P27-PM!P$2=-1,4,(IF(PM!P27-PM!P$2=-2,8,IF(PM!P27-PM!P$2=1,1)))))))))))</f>
        <v>0</v>
      </c>
      <c r="N51" s="320">
        <f>SUM(IF(PM!Q27-PM!Q$2=2,0,(IF(PM!Q27-PM!Q$2=0,2,(IF(PM!Q27-PM!Q$2&gt;2,-1,(IF(PM!Q27-PM!Q$2=-1,4,(IF(PM!Q27-PM!Q$2=-2,8,IF(PM!Q27-PM!Q$2=1,1)))))))))))</f>
        <v>1</v>
      </c>
      <c r="O51" s="320">
        <f>SUM(IF(PM!R27-PM!R$2=2,0,(IF(PM!R27-PM!R$2=0,2,(IF(PM!R27-PM!R$2&gt;2,-1,(IF(PM!R27-PM!R$2=-1,4,(IF(PM!R27-PM!R$2=-2,8,IF(PM!R27-PM!R$2=1,1)))))))))))</f>
        <v>1</v>
      </c>
      <c r="P51" s="320">
        <f>SUM(IF(PM!S27-PM!S$2=2,0,(IF(PM!S27-PM!S$2=0,2,(IF(PM!S27-PM!S$2&gt;2,-1,(IF(PM!S27-PM!S$2=-1,4,(IF(PM!S27-PM!S$2=-2,8,IF(PM!S27-PM!S$2=1,1)))))))))))</f>
        <v>2</v>
      </c>
      <c r="Q51" s="320">
        <f>SUM(IF(PM!T27-PM!T$2=2,0,(IF(PM!T27-PM!T$2=0,2,(IF(PM!T27-PM!T$2&gt;2,-1,(IF(PM!T27-PM!T$2=-1,4,(IF(PM!T27-PM!T$2=-2,8,IF(PM!T27-PM!T$2=1,1)))))))))))</f>
        <v>4</v>
      </c>
      <c r="R51" s="320">
        <f>SUM(IF(PM!U27-PM!U$2=2,0,(IF(PM!U27-PM!U$2=0,2,(IF(PM!U27-PM!U$2&gt;2,-1,(IF(PM!U27-PM!U$2=-1,4,(IF(PM!U27-PM!U$2=-2,8,IF(PM!U27-PM!U$2=1,1)))))))))))</f>
        <v>2</v>
      </c>
      <c r="S51" s="320">
        <f>SUM(IF(PM!V27-PM!V$2=2,0,(IF(PM!V27-PM!V$2=0,2,(IF(PM!V27-PM!V$2&gt;2,-1,(IF(PM!V27-PM!V$2=-1,4,(IF(PM!V27-PM!V$2=-2,8,IF(PM!V27-PM!V$2=1,1)))))))))))</f>
        <v>1</v>
      </c>
      <c r="T51" s="320">
        <f>SUM(IF(PM!W27-PM!W$2=2,0,(IF(PM!W27-PM!W$2=0,2,(IF(PM!W27-PM!W$2&gt;2,-1,(IF(PM!W27-PM!W$2=-1,4,(IF(PM!W27-PM!W$2=-2,8,IF(PM!W27-PM!W$2=1,1)))))))))))</f>
        <v>2</v>
      </c>
      <c r="U51" s="26"/>
      <c r="V51" s="319"/>
      <c r="X51" s="190"/>
      <c r="Y51" s="128"/>
      <c r="Z51" s="127"/>
    </row>
    <row r="52" spans="1:26" s="313" customFormat="1" ht="14.25" customHeight="1">
      <c r="A52" s="317" t="str">
        <f>PM!A28</f>
        <v>Blaine</v>
      </c>
      <c r="B52" s="320">
        <f>SUM(IF(PM!E28-PM!E$2=2,0,(IF(PM!E28-PM!E$2=0,2,(IF(PM!E28-PM!E$2&gt;2,-1,(IF(PM!E28-PM!E$2=-1,4,(IF(PM!E28-PM!E$2=-2,8,IF(PM!E28-PM!E$2=1,1)))))))))))</f>
        <v>-1</v>
      </c>
      <c r="C52" s="320">
        <f>SUM(IF(PM!F28-PM!F$2=2,0,(IF(PM!F28-PM!F$2=0,2,(IF(PM!F28-PM!F$2&gt;2,-1,(IF(PM!F28-PM!F$2=-1,4,(IF(PM!F28-PM!F$2=-2,8,IF(PM!F28-PM!F$2=1,1)))))))))))</f>
        <v>2</v>
      </c>
      <c r="D52" s="320">
        <f>SUM(IF(PM!G28-PM!G$2=2,0,(IF(PM!G28-PM!G$2=0,2,(IF(PM!G28-PM!G$2&gt;2,-1,(IF(PM!G28-PM!G$2=-1,4,(IF(PM!G28-PM!G$2=-2,8,IF(PM!G28-PM!G$2=1,1)))))))))))</f>
        <v>1</v>
      </c>
      <c r="E52" s="320">
        <f>SUM(IF(PM!H28-PM!H$2=2,0,(IF(PM!H28-PM!H$2=0,2,(IF(PM!H28-PM!H$2&gt;2,-1,(IF(PM!H28-PM!H$2=-1,4,(IF(PM!H28-PM!H$2=-2,8,IF(PM!H28-PM!H$2=1,1)))))))))))</f>
        <v>1</v>
      </c>
      <c r="F52" s="320">
        <f>SUM(IF(PM!I28-PM!I$2=2,0,(IF(PM!I28-PM!I$2=0,2,(IF(PM!I28-PM!I$2&gt;2,-1,(IF(PM!I28-PM!I$2=-1,4,(IF(PM!I28-PM!I$2=-2,8,IF(PM!I28-PM!I$2=1,1)))))))))))</f>
        <v>0</v>
      </c>
      <c r="G52" s="320">
        <f>SUM(IF(PM!J28-PM!J$2=2,0,(IF(PM!J28-PM!J$2=0,2,(IF(PM!J28-PM!J$2&gt;2,-1,(IF(PM!J28-PM!J$2=-1,4,(IF(PM!J28-PM!J$2=-2,8,IF(PM!J28-PM!J$2=1,1)))))))))))</f>
        <v>2</v>
      </c>
      <c r="H52" s="320">
        <f>SUM(IF(PM!K28-PM!K$2=2,0,(IF(PM!K28-PM!K$2=0,2,(IF(PM!K28-PM!K$2&gt;2,-1,(IF(PM!K28-PM!K$2=-1,4,(IF(PM!K28-PM!K$2=-2,8,IF(PM!K28-PM!K$2=1,1)))))))))))</f>
        <v>0</v>
      </c>
      <c r="I52" s="320">
        <f>SUM(IF(PM!L28-PM!L$2=2,0,(IF(PM!L28-PM!L$2=0,2,(IF(PM!L28-PM!L$2&gt;2,-1,(IF(PM!L28-PM!L$2=-1,4,(IF(PM!L28-PM!L$2=-2,8,IF(PM!L28-PM!L$2=1,1)))))))))))</f>
        <v>1</v>
      </c>
      <c r="J52" s="320">
        <f>SUM(IF(PM!M28-PM!M$2=2,0,(IF(PM!M28-PM!M$2=0,2,(IF(PM!M28-PM!M$2&gt;2,-1,(IF(PM!M28-PM!M$2=-1,4,(IF(PM!M28-PM!M$2=-2,8,IF(PM!M28-PM!M$2=1,1)))))))))))</f>
        <v>1</v>
      </c>
      <c r="K52" s="320"/>
      <c r="L52" s="320">
        <f>SUM(IF(PM!O28-PM!O$2=2,0,(IF(PM!O28-PM!O$2=0,2,(IF(PM!O28-PM!O$2&gt;2,-1,(IF(PM!O28-PM!O$2=-1,4,(IF(PM!O28-PM!O$2=-2,8,IF(PM!O28-PM!O$2=1,1)))))))))))</f>
        <v>0</v>
      </c>
      <c r="M52" s="320">
        <f>SUM(IF(PM!P28-PM!P$2=2,0,(IF(PM!P28-PM!P$2=0,2,(IF(PM!P28-PM!P$2&gt;2,-1,(IF(PM!P28-PM!P$2=-1,4,(IF(PM!P28-PM!P$2=-2,8,IF(PM!P28-PM!P$2=1,1)))))))))))</f>
        <v>1</v>
      </c>
      <c r="N52" s="320">
        <f>SUM(IF(PM!Q28-PM!Q$2=2,0,(IF(PM!Q28-PM!Q$2=0,2,(IF(PM!Q28-PM!Q$2&gt;2,-1,(IF(PM!Q28-PM!Q$2=-1,4,(IF(PM!Q28-PM!Q$2=-2,8,IF(PM!Q28-PM!Q$2=1,1)))))))))))</f>
        <v>1</v>
      </c>
      <c r="O52" s="320">
        <f>SUM(IF(PM!R28-PM!R$2=2,0,(IF(PM!R28-PM!R$2=0,2,(IF(PM!R28-PM!R$2&gt;2,-1,(IF(PM!R28-PM!R$2=-1,4,(IF(PM!R28-PM!R$2=-2,8,IF(PM!R28-PM!R$2=1,1)))))))))))</f>
        <v>0</v>
      </c>
      <c r="P52" s="320">
        <f>SUM(IF(PM!S28-PM!S$2=2,0,(IF(PM!S28-PM!S$2=0,2,(IF(PM!S28-PM!S$2&gt;2,-1,(IF(PM!S28-PM!S$2=-1,4,(IF(PM!S28-PM!S$2=-2,8,IF(PM!S28-PM!S$2=1,1)))))))))))</f>
        <v>2</v>
      </c>
      <c r="Q52" s="320">
        <f>SUM(IF(PM!T28-PM!T$2=2,0,(IF(PM!T28-PM!T$2=0,2,(IF(PM!T28-PM!T$2&gt;2,-1,(IF(PM!T28-PM!T$2=-1,4,(IF(PM!T28-PM!T$2=-2,8,IF(PM!T28-PM!T$2=1,1)))))))))))</f>
        <v>0</v>
      </c>
      <c r="R52" s="320">
        <f>SUM(IF(PM!U28-PM!U$2=2,0,(IF(PM!U28-PM!U$2=0,2,(IF(PM!U28-PM!U$2&gt;2,-1,(IF(PM!U28-PM!U$2=-1,4,(IF(PM!U28-PM!U$2=-2,8,IF(PM!U28-PM!U$2=1,1)))))))))))</f>
        <v>0</v>
      </c>
      <c r="S52" s="320">
        <f>SUM(IF(PM!V28-PM!V$2=2,0,(IF(PM!V28-PM!V$2=0,2,(IF(PM!V28-PM!V$2&gt;2,-1,(IF(PM!V28-PM!V$2=-1,4,(IF(PM!V28-PM!V$2=-2,8,IF(PM!V28-PM!V$2=1,1)))))))))))</f>
        <v>0</v>
      </c>
      <c r="T52" s="320">
        <f>SUM(IF(PM!W28-PM!W$2=2,0,(IF(PM!W28-PM!W$2=0,2,(IF(PM!W28-PM!W$2&gt;2,-1,(IF(PM!W28-PM!W$2=-1,4,(IF(PM!W28-PM!W$2=-2,8,IF(PM!W28-PM!W$2=1,1)))))))))))</f>
        <v>1</v>
      </c>
      <c r="U52" s="26"/>
      <c r="V52" s="319"/>
      <c r="X52" s="190"/>
      <c r="Y52" s="128"/>
      <c r="Z52" s="127"/>
    </row>
    <row r="53" spans="1:26" s="313" customFormat="1" ht="14.25" customHeight="1">
      <c r="A53" s="317" t="str">
        <f>PM!A29</f>
        <v>Ed</v>
      </c>
      <c r="B53" s="320">
        <f>SUM(IF(PM!E29-PM!E$2=2,0,(IF(PM!E29-PM!E$2=0,2,(IF(PM!E29-PM!E$2&gt;2,-1,(IF(PM!E29-PM!E$2=-1,4,(IF(PM!E29-PM!E$2=-2,8,IF(PM!E29-PM!E$2=1,1)))))))))))</f>
        <v>0</v>
      </c>
      <c r="C53" s="320">
        <f>SUM(IF(PM!F29-PM!F$2=2,0,(IF(PM!F29-PM!F$2=0,2,(IF(PM!F29-PM!F$2&gt;2,-1,(IF(PM!F29-PM!F$2=-1,4,(IF(PM!F29-PM!F$2=-2,8,IF(PM!F29-PM!F$2=1,1)))))))))))</f>
        <v>0</v>
      </c>
      <c r="D53" s="320">
        <f>SUM(IF(PM!G29-PM!G$2=2,0,(IF(PM!G29-PM!G$2=0,2,(IF(PM!G29-PM!G$2&gt;2,-1,(IF(PM!G29-PM!G$2=-1,4,(IF(PM!G29-PM!G$2=-2,8,IF(PM!G29-PM!G$2=1,1)))))))))))</f>
        <v>2</v>
      </c>
      <c r="E53" s="320">
        <f>SUM(IF(PM!H29-PM!H$2=2,0,(IF(PM!H29-PM!H$2=0,2,(IF(PM!H29-PM!H$2&gt;2,-1,(IF(PM!H29-PM!H$2=-1,4,(IF(PM!H29-PM!H$2=-2,8,IF(PM!H29-PM!H$2=1,1)))))))))))</f>
        <v>2</v>
      </c>
      <c r="F53" s="320">
        <f>SUM(IF(PM!I29-PM!I$2=2,0,(IF(PM!I29-PM!I$2=0,2,(IF(PM!I29-PM!I$2&gt;2,-1,(IF(PM!I29-PM!I$2=-1,4,(IF(PM!I29-PM!I$2=-2,8,IF(PM!I29-PM!I$2=1,1)))))))))))</f>
        <v>1</v>
      </c>
      <c r="G53" s="320">
        <f>SUM(IF(PM!J29-PM!J$2=2,0,(IF(PM!J29-PM!J$2=0,2,(IF(PM!J29-PM!J$2&gt;2,-1,(IF(PM!J29-PM!J$2=-1,4,(IF(PM!J29-PM!J$2=-2,8,IF(PM!J29-PM!J$2=1,1)))))))))))</f>
        <v>1</v>
      </c>
      <c r="H53" s="320">
        <f>SUM(IF(PM!K29-PM!K$2=2,0,(IF(PM!K29-PM!K$2=0,2,(IF(PM!K29-PM!K$2&gt;2,-1,(IF(PM!K29-PM!K$2=-1,4,(IF(PM!K29-PM!K$2=-2,8,IF(PM!K29-PM!K$2=1,1)))))))))))</f>
        <v>1</v>
      </c>
      <c r="I53" s="320">
        <f>SUM(IF(PM!L29-PM!L$2=2,0,(IF(PM!L29-PM!L$2=0,2,(IF(PM!L29-PM!L$2&gt;2,-1,(IF(PM!L29-PM!L$2=-1,4,(IF(PM!L29-PM!L$2=-2,8,IF(PM!L29-PM!L$2=1,1)))))))))))</f>
        <v>1</v>
      </c>
      <c r="J53" s="320">
        <f>SUM(IF(PM!M29-PM!M$2=2,0,(IF(PM!M29-PM!M$2=0,2,(IF(PM!M29-PM!M$2&gt;2,-1,(IF(PM!M29-PM!M$2=-1,4,(IF(PM!M29-PM!M$2=-2,8,IF(PM!M29-PM!M$2=1,1)))))))))))</f>
        <v>0</v>
      </c>
      <c r="K53" s="320"/>
      <c r="L53" s="320">
        <f>SUM(IF(PM!O29-PM!O$2=2,0,(IF(PM!O29-PM!O$2=0,2,(IF(PM!O29-PM!O$2&gt;2,-1,(IF(PM!O29-PM!O$2=-1,4,(IF(PM!O29-PM!O$2=-2,8,IF(PM!O29-PM!O$2=1,1)))))))))))</f>
        <v>0</v>
      </c>
      <c r="M53" s="320">
        <f>SUM(IF(PM!P29-PM!P$2=2,0,(IF(PM!P29-PM!P$2=0,2,(IF(PM!P29-PM!P$2&gt;2,-1,(IF(PM!P29-PM!P$2=-1,4,(IF(PM!P29-PM!P$2=-2,8,IF(PM!P29-PM!P$2=1,1)))))))))))</f>
        <v>1</v>
      </c>
      <c r="N53" s="320">
        <f>SUM(IF(PM!Q29-PM!Q$2=2,0,(IF(PM!Q29-PM!Q$2=0,2,(IF(PM!Q29-PM!Q$2&gt;2,-1,(IF(PM!Q29-PM!Q$2=-1,4,(IF(PM!Q29-PM!Q$2=-2,8,IF(PM!Q29-PM!Q$2=1,1)))))))))))</f>
        <v>0</v>
      </c>
      <c r="O53" s="320">
        <f>SUM(IF(PM!R29-PM!R$2=2,0,(IF(PM!R29-PM!R$2=0,2,(IF(PM!R29-PM!R$2&gt;2,-1,(IF(PM!R29-PM!R$2=-1,4,(IF(PM!R29-PM!R$2=-2,8,IF(PM!R29-PM!R$2=1,1)))))))))))</f>
        <v>2</v>
      </c>
      <c r="P53" s="320">
        <f>SUM(IF(PM!S29-PM!S$2=2,0,(IF(PM!S29-PM!S$2=0,2,(IF(PM!S29-PM!S$2&gt;2,-1,(IF(PM!S29-PM!S$2=-1,4,(IF(PM!S29-PM!S$2=-2,8,IF(PM!S29-PM!S$2=1,1)))))))))))</f>
        <v>-1</v>
      </c>
      <c r="Q53" s="320">
        <f>SUM(IF(PM!T29-PM!T$2=2,0,(IF(PM!T29-PM!T$2=0,2,(IF(PM!T29-PM!T$2&gt;2,-1,(IF(PM!T29-PM!T$2=-1,4,(IF(PM!T29-PM!T$2=-2,8,IF(PM!T29-PM!T$2=1,1)))))))))))</f>
        <v>1</v>
      </c>
      <c r="R53" s="320">
        <f>SUM(IF(PM!U29-PM!U$2=2,0,(IF(PM!U29-PM!U$2=0,2,(IF(PM!U29-PM!U$2&gt;2,-1,(IF(PM!U29-PM!U$2=-1,4,(IF(PM!U29-PM!U$2=-2,8,IF(PM!U29-PM!U$2=1,1)))))))))))</f>
        <v>1</v>
      </c>
      <c r="S53" s="320">
        <f>SUM(IF(PM!V29-PM!V$2=2,0,(IF(PM!V29-PM!V$2=0,2,(IF(PM!V29-PM!V$2&gt;2,-1,(IF(PM!V29-PM!V$2=-1,4,(IF(PM!V29-PM!V$2=-2,8,IF(PM!V29-PM!V$2=1,1)))))))))))</f>
        <v>0</v>
      </c>
      <c r="T53" s="320">
        <f>SUM(IF(PM!W29-PM!W$2=2,0,(IF(PM!W29-PM!W$2=0,2,(IF(PM!W29-PM!W$2&gt;2,-1,(IF(PM!W29-PM!W$2=-1,4,(IF(PM!W29-PM!W$2=-2,8,IF(PM!W29-PM!W$2=1,1)))))))))))</f>
        <v>-1</v>
      </c>
      <c r="U53" s="26"/>
      <c r="V53" s="319"/>
      <c r="X53" s="190"/>
      <c r="Y53" s="128"/>
      <c r="Z53" s="127"/>
    </row>
    <row r="54" spans="1:26" s="313" customFormat="1" ht="14.25" customHeight="1">
      <c r="A54" s="317" t="str">
        <f>PM!A30</f>
        <v>Kevin</v>
      </c>
      <c r="B54" s="320">
        <f>SUM(IF(PM!E30-PM!E$2=2,0,(IF(PM!E30-PM!E$2=0,2,(IF(PM!E30-PM!E$2&gt;2,-1,(IF(PM!E30-PM!E$2=-1,4,(IF(PM!E30-PM!E$2=-2,8,IF(PM!E30-PM!E$2=1,1)))))))))))</f>
        <v>2</v>
      </c>
      <c r="C54" s="320">
        <f>SUM(IF(PM!F30-PM!F$2=2,0,(IF(PM!F30-PM!F$2=0,2,(IF(PM!F30-PM!F$2&gt;2,-1,(IF(PM!F30-PM!F$2=-1,4,(IF(PM!F30-PM!F$2=-2,8,IF(PM!F30-PM!F$2=1,1)))))))))))</f>
        <v>1</v>
      </c>
      <c r="D54" s="320">
        <f>SUM(IF(PM!G30-PM!G$2=2,0,(IF(PM!G30-PM!G$2=0,2,(IF(PM!G30-PM!G$2&gt;2,-1,(IF(PM!G30-PM!G$2=-1,4,(IF(PM!G30-PM!G$2=-2,8,IF(PM!G30-PM!G$2=1,1)))))))))))</f>
        <v>0</v>
      </c>
      <c r="E54" s="320">
        <f>SUM(IF(PM!H30-PM!H$2=2,0,(IF(PM!H30-PM!H$2=0,2,(IF(PM!H30-PM!H$2&gt;2,-1,(IF(PM!H30-PM!H$2=-1,4,(IF(PM!H30-PM!H$2=-2,8,IF(PM!H30-PM!H$2=1,1)))))))))))</f>
        <v>1</v>
      </c>
      <c r="F54" s="320">
        <f>SUM(IF(PM!I30-PM!I$2=2,0,(IF(PM!I30-PM!I$2=0,2,(IF(PM!I30-PM!I$2&gt;2,-1,(IF(PM!I30-PM!I$2=-1,4,(IF(PM!I30-PM!I$2=-2,8,IF(PM!I30-PM!I$2=1,1)))))))))))</f>
        <v>0</v>
      </c>
      <c r="G54" s="320">
        <f>SUM(IF(PM!J30-PM!J$2=2,0,(IF(PM!J30-PM!J$2=0,2,(IF(PM!J30-PM!J$2&gt;2,-1,(IF(PM!J30-PM!J$2=-1,4,(IF(PM!J30-PM!J$2=-2,8,IF(PM!J30-PM!J$2=1,1)))))))))))</f>
        <v>2</v>
      </c>
      <c r="H54" s="320">
        <f>SUM(IF(PM!K30-PM!K$2=2,0,(IF(PM!K30-PM!K$2=0,2,(IF(PM!K30-PM!K$2&gt;2,-1,(IF(PM!K30-PM!K$2=-1,4,(IF(PM!K30-PM!K$2=-2,8,IF(PM!K30-PM!K$2=1,1)))))))))))</f>
        <v>2</v>
      </c>
      <c r="I54" s="320">
        <f>SUM(IF(PM!L30-PM!L$2=2,0,(IF(PM!L30-PM!L$2=0,2,(IF(PM!L30-PM!L$2&gt;2,-1,(IF(PM!L30-PM!L$2=-1,4,(IF(PM!L30-PM!L$2=-2,8,IF(PM!L30-PM!L$2=1,1)))))))))))</f>
        <v>0</v>
      </c>
      <c r="J54" s="320">
        <f>SUM(IF(PM!M30-PM!M$2=2,0,(IF(PM!M30-PM!M$2=0,2,(IF(PM!M30-PM!M$2&gt;2,-1,(IF(PM!M30-PM!M$2=-1,4,(IF(PM!M30-PM!M$2=-2,8,IF(PM!M30-PM!M$2=1,1)))))))))))</f>
        <v>0</v>
      </c>
      <c r="K54" s="320"/>
      <c r="L54" s="320">
        <f>SUM(IF(PM!O30-PM!O$2=2,0,(IF(PM!O30-PM!O$2=0,2,(IF(PM!O30-PM!O$2&gt;2,-1,(IF(PM!O30-PM!O$2=-1,4,(IF(PM!O30-PM!O$2=-2,8,IF(PM!O30-PM!O$2=1,1)))))))))))</f>
        <v>0</v>
      </c>
      <c r="M54" s="320">
        <f>SUM(IF(PM!P30-PM!P$2=2,0,(IF(PM!P30-PM!P$2=0,2,(IF(PM!P30-PM!P$2&gt;2,-1,(IF(PM!P30-PM!P$2=-1,4,(IF(PM!P30-PM!P$2=-2,8,IF(PM!P30-PM!P$2=1,1)))))))))))</f>
        <v>-1</v>
      </c>
      <c r="N54" s="320">
        <f>SUM(IF(PM!Q30-PM!Q$2=2,0,(IF(PM!Q30-PM!Q$2=0,2,(IF(PM!Q30-PM!Q$2&gt;2,-1,(IF(PM!Q30-PM!Q$2=-1,4,(IF(PM!Q30-PM!Q$2=-2,8,IF(PM!Q30-PM!Q$2=1,1)))))))))))</f>
        <v>-1</v>
      </c>
      <c r="O54" s="320">
        <f>SUM(IF(PM!R30-PM!R$2=2,0,(IF(PM!R30-PM!R$2=0,2,(IF(PM!R30-PM!R$2&gt;2,-1,(IF(PM!R30-PM!R$2=-1,4,(IF(PM!R30-PM!R$2=-2,8,IF(PM!R30-PM!R$2=1,1)))))))))))</f>
        <v>1</v>
      </c>
      <c r="P54" s="320">
        <f>SUM(IF(PM!S30-PM!S$2=2,0,(IF(PM!S30-PM!S$2=0,2,(IF(PM!S30-PM!S$2&gt;2,-1,(IF(PM!S30-PM!S$2=-1,4,(IF(PM!S30-PM!S$2=-2,8,IF(PM!S30-PM!S$2=1,1)))))))))))</f>
        <v>2</v>
      </c>
      <c r="Q54" s="320">
        <f>SUM(IF(PM!T30-PM!T$2=2,0,(IF(PM!T30-PM!T$2=0,2,(IF(PM!T30-PM!T$2&gt;2,-1,(IF(PM!T30-PM!T$2=-1,4,(IF(PM!T30-PM!T$2=-2,8,IF(PM!T30-PM!T$2=1,1)))))))))))</f>
        <v>1</v>
      </c>
      <c r="R54" s="320">
        <f>SUM(IF(PM!U30-PM!U$2=2,0,(IF(PM!U30-PM!U$2=0,2,(IF(PM!U30-PM!U$2&gt;2,-1,(IF(PM!U30-PM!U$2=-1,4,(IF(PM!U30-PM!U$2=-2,8,IF(PM!U30-PM!U$2=1,1)))))))))))</f>
        <v>-1</v>
      </c>
      <c r="S54" s="320">
        <f>SUM(IF(PM!V30-PM!V$2=2,0,(IF(PM!V30-PM!V$2=0,2,(IF(PM!V30-PM!V$2&gt;2,-1,(IF(PM!V30-PM!V$2=-1,4,(IF(PM!V30-PM!V$2=-2,8,IF(PM!V30-PM!V$2=1,1)))))))))))</f>
        <v>2</v>
      </c>
      <c r="T54" s="320">
        <f>SUM(IF(PM!W30-PM!W$2=2,0,(IF(PM!W30-PM!W$2=0,2,(IF(PM!W30-PM!W$2&gt;2,-1,(IF(PM!W30-PM!W$2=-1,4,(IF(PM!W30-PM!W$2=-2,8,IF(PM!W30-PM!W$2=1,1)))))))))))</f>
        <v>2</v>
      </c>
      <c r="U54" s="26"/>
      <c r="V54" s="319"/>
      <c r="X54" s="190"/>
      <c r="Y54" s="128"/>
      <c r="Z54" s="127"/>
    </row>
    <row r="55" spans="1:26" s="313" customFormat="1" ht="14.25" customHeight="1">
      <c r="A55" s="344"/>
      <c r="B55" s="167">
        <f t="shared" ref="B55:J55" si="24">SUM(B51:B54)</f>
        <v>1</v>
      </c>
      <c r="C55" s="167">
        <f t="shared" si="24"/>
        <v>4</v>
      </c>
      <c r="D55" s="167">
        <f t="shared" si="24"/>
        <v>4</v>
      </c>
      <c r="E55" s="167">
        <f t="shared" si="24"/>
        <v>6</v>
      </c>
      <c r="F55" s="167">
        <f t="shared" si="24"/>
        <v>2</v>
      </c>
      <c r="G55" s="167">
        <f t="shared" si="24"/>
        <v>7</v>
      </c>
      <c r="H55" s="167">
        <f t="shared" si="24"/>
        <v>7</v>
      </c>
      <c r="I55" s="167">
        <f t="shared" si="24"/>
        <v>3</v>
      </c>
      <c r="J55" s="167">
        <f t="shared" si="24"/>
        <v>2</v>
      </c>
      <c r="K55" s="142"/>
      <c r="L55" s="167">
        <f>SUM(L51:L54)</f>
        <v>1</v>
      </c>
      <c r="M55" s="167">
        <f>SUM(M51:M54)</f>
        <v>1</v>
      </c>
      <c r="N55" s="167">
        <f>SUM(N51:N54)</f>
        <v>1</v>
      </c>
      <c r="O55" s="167">
        <f t="shared" ref="O55:T55" si="25">SUM(O51:O54)</f>
        <v>4</v>
      </c>
      <c r="P55" s="167">
        <f t="shared" si="25"/>
        <v>5</v>
      </c>
      <c r="Q55" s="167">
        <f t="shared" si="25"/>
        <v>6</v>
      </c>
      <c r="R55" s="167">
        <f t="shared" si="25"/>
        <v>2</v>
      </c>
      <c r="S55" s="167">
        <f t="shared" si="25"/>
        <v>3</v>
      </c>
      <c r="T55" s="167">
        <f t="shared" si="25"/>
        <v>4</v>
      </c>
      <c r="U55" s="249"/>
      <c r="V55" s="347"/>
      <c r="X55" s="190"/>
      <c r="Y55" s="128"/>
      <c r="Z55" s="127"/>
    </row>
    <row r="56" spans="1:26" s="313" customFormat="1" ht="14.25" customHeight="1">
      <c r="A56" s="344"/>
      <c r="B56" s="249"/>
      <c r="C56" s="29">
        <f>SUM(B55:C55)</f>
        <v>5</v>
      </c>
      <c r="D56" s="29">
        <f t="shared" ref="D56:J56" si="26">SUM(D55+C56)</f>
        <v>9</v>
      </c>
      <c r="E56" s="29">
        <f t="shared" si="26"/>
        <v>15</v>
      </c>
      <c r="F56" s="29">
        <f t="shared" si="26"/>
        <v>17</v>
      </c>
      <c r="G56" s="28">
        <f t="shared" si="26"/>
        <v>24</v>
      </c>
      <c r="H56" s="28">
        <f t="shared" si="26"/>
        <v>31</v>
      </c>
      <c r="I56" s="28">
        <f t="shared" si="26"/>
        <v>34</v>
      </c>
      <c r="J56" s="28">
        <f t="shared" si="26"/>
        <v>36</v>
      </c>
      <c r="K56" s="29"/>
      <c r="L56" s="29"/>
      <c r="M56" s="29">
        <f>SUM(M55+L55)</f>
        <v>2</v>
      </c>
      <c r="N56" s="29">
        <f t="shared" ref="N56:T56" si="27">SUM(N55+M56)</f>
        <v>3</v>
      </c>
      <c r="O56" s="29">
        <f t="shared" si="27"/>
        <v>7</v>
      </c>
      <c r="P56" s="29">
        <f t="shared" si="27"/>
        <v>12</v>
      </c>
      <c r="Q56" s="29">
        <f t="shared" si="27"/>
        <v>18</v>
      </c>
      <c r="R56" s="29">
        <f t="shared" si="27"/>
        <v>20</v>
      </c>
      <c r="S56" s="29">
        <f t="shared" si="27"/>
        <v>23</v>
      </c>
      <c r="T56" s="29">
        <f t="shared" si="27"/>
        <v>27</v>
      </c>
      <c r="U56" s="185"/>
      <c r="V56" s="150"/>
      <c r="X56" s="190"/>
      <c r="Y56" s="128"/>
      <c r="Z56" s="127"/>
    </row>
    <row r="57" spans="1:26" s="313" customFormat="1" ht="14.25" customHeight="1">
      <c r="A57" s="344"/>
      <c r="B57" s="249"/>
      <c r="C57" s="315"/>
      <c r="D57" s="315"/>
      <c r="E57" s="315"/>
      <c r="F57" s="315"/>
      <c r="G57" s="147"/>
      <c r="H57" s="315" t="s">
        <v>33</v>
      </c>
      <c r="I57" s="316"/>
      <c r="J57" s="151">
        <f>SUM(J56-'2017 EoS Pairings'!N22)</f>
        <v>1.5</v>
      </c>
      <c r="K57" s="152"/>
      <c r="L57" s="315"/>
      <c r="M57" s="315"/>
      <c r="N57" s="147"/>
      <c r="O57" s="315"/>
      <c r="P57" s="315"/>
      <c r="Q57" s="315"/>
      <c r="R57" s="315" t="s">
        <v>34</v>
      </c>
      <c r="S57" s="316"/>
      <c r="T57" s="151">
        <f>SUM(T56-'2017 EoS Pairings'!O22)</f>
        <v>-7.5</v>
      </c>
      <c r="U57" s="179"/>
      <c r="V57" s="151">
        <f>SUM(J57,T57)</f>
        <v>-6</v>
      </c>
      <c r="X57" s="190"/>
      <c r="Y57" s="128"/>
      <c r="Z57" s="127"/>
    </row>
    <row r="58" spans="1:26" s="313" customFormat="1" ht="14.25" customHeight="1">
      <c r="A58" s="344"/>
      <c r="B58" s="249"/>
      <c r="C58" s="249"/>
      <c r="D58" s="249"/>
      <c r="E58" s="249"/>
      <c r="F58" s="249"/>
      <c r="G58" s="345"/>
      <c r="H58" s="345"/>
      <c r="I58" s="346"/>
      <c r="J58" s="347"/>
      <c r="K58" s="348"/>
      <c r="L58" s="249"/>
      <c r="M58" s="249"/>
      <c r="N58" s="249"/>
      <c r="O58" s="249"/>
      <c r="P58" s="249"/>
      <c r="Q58" s="345"/>
      <c r="R58" s="345"/>
      <c r="S58" s="346"/>
      <c r="T58" s="347"/>
      <c r="U58" s="249"/>
      <c r="V58" s="347"/>
      <c r="X58" s="190"/>
      <c r="Y58" s="128"/>
      <c r="Z58" s="127"/>
    </row>
    <row r="59" spans="1:26" ht="14.25" customHeight="1">
      <c r="G59" s="439" t="s">
        <v>70</v>
      </c>
      <c r="H59" s="440"/>
      <c r="I59" s="440"/>
      <c r="J59" s="217">
        <f>MAX(J10,J18,J26,J34,J42,J50, J57)</f>
        <v>10</v>
      </c>
      <c r="K59" s="270"/>
      <c r="L59" s="270"/>
      <c r="M59" s="270"/>
      <c r="N59" s="270"/>
      <c r="O59" s="270"/>
      <c r="P59" s="127"/>
      <c r="Q59" s="439" t="s">
        <v>71</v>
      </c>
      <c r="R59" s="440"/>
      <c r="S59" s="440"/>
      <c r="T59" s="217">
        <f>MAX(T10,T18,T26,T34,T42,T50, T57)</f>
        <v>-1</v>
      </c>
      <c r="U59" s="127"/>
      <c r="V59" s="217">
        <f>MAX(V10,V18,V26,V34,V42,V50, V57)</f>
        <v>9</v>
      </c>
      <c r="W59" s="444" t="s">
        <v>72</v>
      </c>
      <c r="X59" s="445"/>
      <c r="Y59" s="215"/>
    </row>
    <row r="60" spans="1:26" ht="14.25" customHeight="1">
      <c r="G60" s="441" t="s">
        <v>32</v>
      </c>
      <c r="H60" s="441"/>
      <c r="I60" s="441"/>
      <c r="J60" s="218">
        <f>COUNTIF(J10,AA5)+COUNTIF(J18,AA5)+COUNTIF(J26,AA5)+COUNTIF(J34,AA5)+COUNTIF(J42,AA5)</f>
        <v>1</v>
      </c>
      <c r="K60" s="270"/>
      <c r="L60" s="270"/>
      <c r="M60" s="270"/>
      <c r="N60" s="270"/>
      <c r="O60" s="270"/>
      <c r="P60" s="127"/>
      <c r="Q60" s="442" t="s">
        <v>38</v>
      </c>
      <c r="R60" s="442"/>
      <c r="S60" s="442"/>
      <c r="T60" s="216">
        <f>COUNTIF(T10,AA6)+COUNTIF(T18,AA6)+COUNTIF(T26,AA6)+COUNTIF(T34,AA6)+COUNTIF(T42,AA6)</f>
        <v>1</v>
      </c>
      <c r="U60" s="127"/>
      <c r="V60" s="220">
        <f>COUNTIF(V10,AA7)+COUNTIF(V18,AA7)+COUNTIF(V26,AA7)+COUNTIF(V34,AA7)+COUNTIF(V42,AA7)</f>
        <v>1</v>
      </c>
      <c r="W60" s="443" t="s">
        <v>39</v>
      </c>
      <c r="X60" s="443"/>
      <c r="Y60" s="219"/>
    </row>
    <row r="61" spans="1:26" ht="14.25" customHeight="1">
      <c r="G61" s="270"/>
      <c r="H61" s="270"/>
      <c r="I61" s="270"/>
      <c r="J61" s="270"/>
      <c r="K61" s="270"/>
      <c r="L61" s="270"/>
      <c r="M61" s="270"/>
      <c r="N61" s="270"/>
      <c r="O61" s="270"/>
      <c r="P61" s="127"/>
      <c r="Q61" s="127"/>
      <c r="R61" s="127"/>
      <c r="W61" s="120"/>
      <c r="X61" s="190"/>
      <c r="Y61" s="128"/>
    </row>
    <row r="62" spans="1:26" ht="14.25" customHeight="1">
      <c r="X62" s="190"/>
      <c r="Y62" s="128"/>
    </row>
    <row r="63" spans="1:26" ht="21" customHeight="1">
      <c r="X63" s="190"/>
      <c r="Y63" s="128"/>
    </row>
  </sheetData>
  <mergeCells count="12">
    <mergeCell ref="H10:I10"/>
    <mergeCell ref="R10:S10"/>
    <mergeCell ref="H18:I18"/>
    <mergeCell ref="R18:S18"/>
    <mergeCell ref="H26:I26"/>
    <mergeCell ref="R26:S26"/>
    <mergeCell ref="G59:I59"/>
    <mergeCell ref="Q59:S59"/>
    <mergeCell ref="W59:X59"/>
    <mergeCell ref="G60:I60"/>
    <mergeCell ref="Q60:S60"/>
    <mergeCell ref="W60:X60"/>
  </mergeCells>
  <conditionalFormatting sqref="T18 T10 T26 T34 T42 T50 T58">
    <cfRule type="expression" dxfId="105" priority="9">
      <formula>T10=$Y$14</formula>
    </cfRule>
  </conditionalFormatting>
  <conditionalFormatting sqref="A12:A26 A28:A34 A36:A42 A59:A1048576 A1:A10">
    <cfRule type="cellIs" dxfId="104" priority="8" operator="equal">
      <formula>"Mike or Bill or R+$A$1on or Ed or Steve or Bob or Herb or Pat B"</formula>
    </cfRule>
  </conditionalFormatting>
  <conditionalFormatting sqref="J42 J34 J26 J18 J10 J50 J58">
    <cfRule type="expression" dxfId="103" priority="10">
      <formula>J10=$Y$8</formula>
    </cfRule>
  </conditionalFormatting>
  <conditionalFormatting sqref="V10 V18 V26 V34 V42 V50:V55 V58">
    <cfRule type="expression" dxfId="102" priority="11">
      <formula>V10=$Y$20</formula>
    </cfRule>
  </conditionalFormatting>
  <conditionalFormatting sqref="T50 T58">
    <cfRule type="expression" dxfId="101" priority="5">
      <formula>T50=$Y$14</formula>
    </cfRule>
  </conditionalFormatting>
  <conditionalFormatting sqref="A44:A58">
    <cfRule type="cellIs" dxfId="100" priority="4" operator="equal">
      <formula>"Mike or Bill or R+$A$1on or Ed or Steve or Bob or Herb or Pat B"</formula>
    </cfRule>
  </conditionalFormatting>
  <conditionalFormatting sqref="J50 J58">
    <cfRule type="expression" dxfId="99" priority="6">
      <formula>J50=$Y$8</formula>
    </cfRule>
  </conditionalFormatting>
  <conditionalFormatting sqref="V50:V55 V58">
    <cfRule type="expression" dxfId="98" priority="7">
      <formula>V50=$Y$20</formula>
    </cfRule>
  </conditionalFormatting>
  <conditionalFormatting sqref="T57">
    <cfRule type="expression" dxfId="97" priority="1">
      <formula>T57=$Y$14</formula>
    </cfRule>
  </conditionalFormatting>
  <conditionalFormatting sqref="J57">
    <cfRule type="expression" dxfId="96" priority="2">
      <formula>J57=$Y$8</formula>
    </cfRule>
  </conditionalFormatting>
  <conditionalFormatting sqref="V57">
    <cfRule type="expression" dxfId="95" priority="3">
      <formula>V57=$Y$20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Normal="100" workbookViewId="0">
      <selection activeCell="AB11" sqref="AB11"/>
    </sheetView>
  </sheetViews>
  <sheetFormatPr defaultColWidth="17.28515625" defaultRowHeight="15.75" customHeight="1"/>
  <cols>
    <col min="1" max="7" width="5.42578125" style="313" customWidth="1"/>
    <col min="8" max="8" width="4.7109375" style="313" customWidth="1"/>
    <col min="9" max="14" width="5.42578125" style="313" customWidth="1"/>
    <col min="15" max="15" width="5.5703125" style="313" customWidth="1"/>
    <col min="16" max="19" width="5.42578125" style="313" customWidth="1"/>
    <col min="20" max="21" width="6" style="313" customWidth="1"/>
    <col min="22" max="23" width="5.5703125" style="323" customWidth="1"/>
    <col min="24" max="24" width="5.5703125" style="375" customWidth="1"/>
    <col min="25" max="25" width="5.5703125" style="313" customWidth="1"/>
    <col min="26" max="26" width="5.140625" style="313" customWidth="1"/>
    <col min="27" max="27" width="6.28515625" style="313" customWidth="1"/>
    <col min="28" max="28" width="17.28515625" style="313"/>
    <col min="29" max="29" width="17.28515625" style="276"/>
    <col min="30" max="16384" width="17.28515625" style="313"/>
  </cols>
  <sheetData>
    <row r="1" spans="1:29" ht="45.75" customHeight="1">
      <c r="A1" s="12"/>
      <c r="B1" s="456" t="s">
        <v>43</v>
      </c>
      <c r="C1" s="456" t="s">
        <v>44</v>
      </c>
      <c r="D1" s="458" t="s">
        <v>54</v>
      </c>
      <c r="E1" s="449" t="s">
        <v>12</v>
      </c>
      <c r="F1" s="449" t="s">
        <v>17</v>
      </c>
      <c r="G1" s="449" t="s">
        <v>0</v>
      </c>
      <c r="H1" s="449" t="s">
        <v>82</v>
      </c>
      <c r="I1" s="449" t="s">
        <v>83</v>
      </c>
      <c r="J1" s="449" t="s">
        <v>97</v>
      </c>
      <c r="K1" s="449" t="s">
        <v>102</v>
      </c>
      <c r="L1" s="449" t="s">
        <v>110</v>
      </c>
      <c r="M1" s="449" t="s">
        <v>104</v>
      </c>
      <c r="N1" s="449" t="s">
        <v>78</v>
      </c>
      <c r="O1" s="449" t="s">
        <v>18</v>
      </c>
      <c r="P1" s="449" t="s">
        <v>14</v>
      </c>
      <c r="Q1" s="449" t="s">
        <v>99</v>
      </c>
      <c r="R1" s="449" t="s">
        <v>79</v>
      </c>
      <c r="S1" s="449" t="s">
        <v>98</v>
      </c>
      <c r="T1" s="449" t="s">
        <v>103</v>
      </c>
      <c r="U1" s="449" t="s">
        <v>95</v>
      </c>
      <c r="V1" s="449" t="s">
        <v>15</v>
      </c>
      <c r="W1" s="449" t="s">
        <v>11</v>
      </c>
      <c r="X1" s="449" t="s">
        <v>80</v>
      </c>
      <c r="Y1" s="449" t="s">
        <v>77</v>
      </c>
    </row>
    <row r="2" spans="1:29" ht="21" customHeight="1">
      <c r="A2" s="10" t="s">
        <v>40</v>
      </c>
      <c r="B2" s="457"/>
      <c r="C2" s="457"/>
      <c r="D2" s="459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9" ht="15.75" customHeight="1">
      <c r="A3" s="21">
        <v>1</v>
      </c>
      <c r="B3" s="62">
        <v>4</v>
      </c>
      <c r="C3" s="25">
        <f>AC3</f>
        <v>4</v>
      </c>
      <c r="D3" s="122">
        <f t="shared" ref="D3:D20" si="0">COUNTIF(E3:Y3,C3)</f>
        <v>5</v>
      </c>
      <c r="E3" s="26">
        <f>INDEX(PM!$A$3:$Z$34,MATCH($E$1,PM!$A$3:$A$34,0),5)</f>
        <v>4</v>
      </c>
      <c r="F3" s="26">
        <f>INDEX(PM!$A$3:$Z$34,MATCH($F$1,PM!$A$3:$A$34,0),5)</f>
        <v>7</v>
      </c>
      <c r="G3" s="26">
        <f>INDEX(PM!$A$3:$Z$34,MATCH($G$1,PM!$A$3:$A$34,0),5)</f>
        <v>4</v>
      </c>
      <c r="H3" s="26">
        <f>INDEX(PM!$A$3:$Z$34,MATCH($H$1,PM!$A$3:$A$34,0),5)</f>
        <v>5</v>
      </c>
      <c r="I3" s="26">
        <f>INDEX(PM!$A$3:$Z$34,MATCH($I$1,PM!$A$3:$A$34,0),5)</f>
        <v>6</v>
      </c>
      <c r="J3" s="26">
        <f>INDEX(PM!$A$3:$Z$34,MATCH($J$1,PM!$A$3:$A$34,0),5)</f>
        <v>7</v>
      </c>
      <c r="K3" s="26">
        <f>INDEX(PM!$A$3:$Z$34,MATCH($K$1,PM!$A$3:$A$34,0),5)</f>
        <v>5</v>
      </c>
      <c r="L3" s="26">
        <f>INDEX(PM!$A$3:$Z$34,MATCH($L$1,PM!$A$3:$A$34,0),5)</f>
        <v>5</v>
      </c>
      <c r="M3" s="26">
        <f>INDEX(PM!$A$3:$Z$34,MATCH($M$1,PM!$A$3:$A$34,0),5)</f>
        <v>6</v>
      </c>
      <c r="N3" s="26">
        <f>INDEX(PM!$A$3:$Z$34,MATCH($N$1,PM!$A$3:$A$34,0),5)</f>
        <v>4</v>
      </c>
      <c r="O3" s="26">
        <f>INDEX(PM!$A$3:$Z$34,MATCH($O$1,PM!$A$3:$A$34,0),5)</f>
        <v>6</v>
      </c>
      <c r="P3" s="26">
        <f>INDEX(PM!$A$3:$Z$34,MATCH($P$1,PM!$A$3:$A$34,0),5)</f>
        <v>6</v>
      </c>
      <c r="Q3" s="26">
        <f>INDEX(PM!$A$3:$Z$34,MATCH($Q$1,PM!$A$3:$A$34,0),5)</f>
        <v>5</v>
      </c>
      <c r="R3" s="26">
        <f>INDEX(PM!$A$3:$Z$34,MATCH($R$1,PM!$A$3:$A$34,0),5)</f>
        <v>7</v>
      </c>
      <c r="S3" s="63">
        <f>INDEX(PM!$A$3:$Z$34,MATCH($S$1,PM!$A$3:$A$34,0),5)</f>
        <v>4</v>
      </c>
      <c r="T3" s="26">
        <f>INDEX(PM!$A$3:$Z$34,MATCH($T$1,PM!$A$3:$A$34,0),5)</f>
        <v>4</v>
      </c>
      <c r="U3" s="26">
        <f>INDEX(PM!$A$3:$Z$34,MATCH($U$1,PM!$A$3:$A$34,0),5)</f>
        <v>6</v>
      </c>
      <c r="V3" s="26">
        <f>INDEX(PM!$A$3:$Z$34,MATCH($V$1,PM!$A$3:$A$34,0),5)</f>
        <v>6</v>
      </c>
      <c r="W3" s="26">
        <f>INDEX(PM!$A$3:$Z$34,MATCH($W$1,PM!$A$3:$A$34,0),5)</f>
        <v>5</v>
      </c>
      <c r="X3" s="26">
        <f>INDEX(PM!$A$3:$Y$34,MATCH($W$1,PM!$A$3:$A$34,0),5)</f>
        <v>5</v>
      </c>
      <c r="Y3" s="26">
        <f>INDEX(PM!$A$3:$Z$34,MATCH($Y$1,PM!$A$3:$A$34,0),5)</f>
        <v>7</v>
      </c>
      <c r="Z3" s="451" t="s">
        <v>27</v>
      </c>
      <c r="AA3" s="452"/>
      <c r="AB3" s="50">
        <f>COUNTA(E1:Y2)</f>
        <v>21</v>
      </c>
      <c r="AC3" s="277">
        <f>MIN(E3:Y3)</f>
        <v>4</v>
      </c>
    </row>
    <row r="4" spans="1:29" ht="15.75" customHeight="1">
      <c r="A4" s="21">
        <v>2</v>
      </c>
      <c r="B4" s="62">
        <v>5</v>
      </c>
      <c r="C4" s="25">
        <f t="shared" ref="C4:C20" si="1">AC4</f>
        <v>5</v>
      </c>
      <c r="D4" s="122">
        <f t="shared" si="0"/>
        <v>9</v>
      </c>
      <c r="E4" s="26">
        <f>INDEX(PM!$A$3:$Z$34,MATCH($E$1,PM!$A$3:$A$34,0),6)</f>
        <v>5</v>
      </c>
      <c r="F4" s="26">
        <f>INDEX(PM!$A$3:$Z$34,MATCH($F$1,PM!$A$3:$A$34,0),6)</f>
        <v>5</v>
      </c>
      <c r="G4" s="26">
        <f>INDEX(PM!$A$3:$Z$34,MATCH($G$1,PM!$A$3:$A$34,0),6)</f>
        <v>5</v>
      </c>
      <c r="H4" s="26">
        <f>INDEX(PM!$A$3:$Z$34,MATCH($H$1,PM!$A$3:$A$34,0),6)</f>
        <v>6</v>
      </c>
      <c r="I4" s="26">
        <f>INDEX(PM!$A$3:$Z$34,MATCH($I$1,PM!$A$3:$A$34,0),6)</f>
        <v>7</v>
      </c>
      <c r="J4" s="26">
        <f>INDEX(PM!$A$3:$Z$34,MATCH($J$1,PM!$A$3:$A$34,0),6)</f>
        <v>7</v>
      </c>
      <c r="K4" s="26">
        <f>INDEX(PM!$A$3:$Z$34,MATCH($K$1,PM!$A$3:$A$34,0),6)</f>
        <v>7</v>
      </c>
      <c r="L4" s="26">
        <f>INDEX(PM!$A$3:$Z$34,MATCH($L$1,PM!$A$3:$A$34,0),6)</f>
        <v>5</v>
      </c>
      <c r="M4" s="26">
        <f>INDEX(PM!$A$3:$Z$34,MATCH($M$1,PM!$A$3:$A$34,0),6)</f>
        <v>6</v>
      </c>
      <c r="N4" s="26">
        <f>INDEX(PM!$A$3:$Z$34,MATCH($N$1,PM!$A$3:$A$34,0),6)</f>
        <v>6</v>
      </c>
      <c r="O4" s="26">
        <f>INDEX(PM!$A$3:$Z$34,MATCH($O$1,PM!$A$3:$A$34,0),6)</f>
        <v>6</v>
      </c>
      <c r="P4" s="26">
        <f>INDEX(PM!$A$3:$Z$34,MATCH($P$1,PM!$A$3:$A$34,0),6)</f>
        <v>6</v>
      </c>
      <c r="Q4" s="26">
        <f>INDEX(PM!$A$3:$Z$34,MATCH($Q$1,PM!$A$3:$A$34,0),6)</f>
        <v>5</v>
      </c>
      <c r="R4" s="26">
        <f>INDEX(PM!$A$3:$Z$34,MATCH($R$1,PM!$A$3:$A$34,0),6)</f>
        <v>5</v>
      </c>
      <c r="S4" s="26">
        <f>INDEX(PM!$A$3:$Z$34,MATCH($S$1,PM!$A$3:$A$34,0),6)</f>
        <v>7</v>
      </c>
      <c r="T4" s="26">
        <f>INDEX(PM!$A$3:$Z$34,MATCH($T$1,PM!$A$3:$A$34,0),6)</f>
        <v>5</v>
      </c>
      <c r="U4" s="26">
        <f>INDEX(PM!$A$3:$Z$34,MATCH($U$1,PM!$A$3:$A$34,0),6)</f>
        <v>5</v>
      </c>
      <c r="V4" s="26">
        <f>INDEX(PM!$A$3:$Z$34,MATCH($V$1,PM!$A$3:$A$34,0),6)</f>
        <v>6</v>
      </c>
      <c r="W4" s="26">
        <f>INDEX(PM!$A$3:$Z$34,MATCH($W$1,PM!$A$3:$A$34,0),6)</f>
        <v>6</v>
      </c>
      <c r="X4" s="26">
        <f>INDEX(PM!$A$3:$Y$34,MATCH($W$1,PM!$A$3:$A$34,0),6)</f>
        <v>6</v>
      </c>
      <c r="Y4" s="26">
        <f>INDEX(PM!$A$3:$Z$34,MATCH($Y$1,PM!$A$3:$A$34,0),6)</f>
        <v>5</v>
      </c>
      <c r="Z4" s="186"/>
      <c r="AA4" s="275"/>
      <c r="AB4" s="274">
        <f>AB3*3</f>
        <v>63</v>
      </c>
      <c r="AC4" s="277">
        <f t="shared" ref="AC4:AC20" si="2">MIN(E4:Y4)</f>
        <v>5</v>
      </c>
    </row>
    <row r="5" spans="1:29" ht="15.75" customHeight="1">
      <c r="A5" s="21">
        <v>3</v>
      </c>
      <c r="B5" s="62">
        <v>3</v>
      </c>
      <c r="C5" s="25">
        <f t="shared" si="1"/>
        <v>3</v>
      </c>
      <c r="D5" s="122">
        <f t="shared" si="0"/>
        <v>1</v>
      </c>
      <c r="E5" s="26">
        <f>INDEX(PM!$A$3:$Z$34,MATCH($E$1,PM!$A$3:$A$34,0),7)</f>
        <v>4</v>
      </c>
      <c r="F5" s="26">
        <f>INDEX(PM!$A$3:$Z$34,MATCH($F$1,PM!$A$3:$A$34,0),7)</f>
        <v>5</v>
      </c>
      <c r="G5" s="26">
        <f>INDEX(PM!$A$3:$Z$34,MATCH($G$1,PM!$A$3:$A$34,0),7)</f>
        <v>4</v>
      </c>
      <c r="H5" s="26">
        <f>INDEX(PM!$A$3:$Z$34,MATCH($H$1,PM!$A$3:$A$34,0),7)</f>
        <v>5</v>
      </c>
      <c r="I5" s="26">
        <f>INDEX(PM!$A$3:$Z$34,MATCH($I$1,PM!$A$3:$A$34,0),7)</f>
        <v>5</v>
      </c>
      <c r="J5" s="26">
        <f>INDEX(PM!$A$3:$Z$34,MATCH($J$1,PM!$A$3:$A$34,0),7)</f>
        <v>5</v>
      </c>
      <c r="K5" s="467">
        <f>INDEX(PM!$A$3:$Z$34,MATCH($K$1,PM!$A$3:$A$34,0),7)</f>
        <v>3</v>
      </c>
      <c r="L5" s="26">
        <f>INDEX(PM!$A$3:$Z$34,MATCH($L$1,PM!$A$3:$A$34,0),7)</f>
        <v>4</v>
      </c>
      <c r="M5" s="26">
        <f>INDEX(PM!$A$3:$Z$34,MATCH($M$1,PM!$A$3:$A$34,0),7)</f>
        <v>5</v>
      </c>
      <c r="N5" s="26">
        <f>INDEX(PM!$A$3:$Z$34,MATCH($N$1,PM!$A$3:$A$34,0),7)</f>
        <v>6</v>
      </c>
      <c r="O5" s="26">
        <f>INDEX(PM!$A$3:$Z$34,MATCH($O$1,PM!$A$3:$A$34,0),7)</f>
        <v>4</v>
      </c>
      <c r="P5" s="26">
        <f>INDEX(PM!$A$3:$Z$34,MATCH($P$1,PM!$A$3:$A$34,0),7)</f>
        <v>5</v>
      </c>
      <c r="Q5" s="26">
        <f>INDEX(PM!$A$3:$Z$34,MATCH($Q$1,PM!$A$3:$A$34,0),7)</f>
        <v>6</v>
      </c>
      <c r="R5" s="26">
        <f>INDEX(PM!$A$3:$Z$34,MATCH($R$1,PM!$A$3:$A$34,0),7)</f>
        <v>4</v>
      </c>
      <c r="S5" s="26">
        <f>INDEX(PM!$A$3:$Z$34,MATCH($S$1,PM!$A$3:$A$34,0),7)</f>
        <v>4</v>
      </c>
      <c r="T5" s="26">
        <f>INDEX(PM!$A$3:$Z$34,MATCH($T$1,PM!$A$3:$A$34,0),7)</f>
        <v>6</v>
      </c>
      <c r="U5" s="26">
        <f>INDEX(PM!$A$3:$Z$34,MATCH($U$1,PM!$A$3:$A$34,0),7)</f>
        <v>6</v>
      </c>
      <c r="V5" s="26">
        <f>INDEX(PM!$A$3:$Z$34,MATCH($V$1,PM!$A$3:$A$34,0),7)</f>
        <v>5</v>
      </c>
      <c r="W5" s="26">
        <f>INDEX(PM!$A$3:$Z$34,MATCH($W$1,PM!$A$3:$A$34,0),7)</f>
        <v>4</v>
      </c>
      <c r="X5" s="26">
        <f>INDEX(PM!$A$3:$Y$34,MATCH($W$1,PM!$A$3:$A$34,0),7)</f>
        <v>4</v>
      </c>
      <c r="Y5" s="26">
        <f>INDEX(PM!$A$3:$Z$34,MATCH($Y$1,PM!$A$3:$A$34,0),7)</f>
        <v>6</v>
      </c>
      <c r="Z5" s="451" t="s">
        <v>41</v>
      </c>
      <c r="AA5" s="452"/>
      <c r="AB5" s="51">
        <f>D21</f>
        <v>7</v>
      </c>
      <c r="AC5" s="277">
        <f t="shared" si="2"/>
        <v>3</v>
      </c>
    </row>
    <row r="6" spans="1:29" ht="15.75" customHeight="1">
      <c r="A6" s="21">
        <v>4</v>
      </c>
      <c r="B6" s="62">
        <v>4</v>
      </c>
      <c r="C6" s="25">
        <f t="shared" si="1"/>
        <v>2</v>
      </c>
      <c r="D6" s="122">
        <f t="shared" si="0"/>
        <v>2</v>
      </c>
      <c r="E6" s="26">
        <f>INDEX(PM!$A$3:$Z$34,MATCH($E$1,PM!$A$3:$A$34,0),8)</f>
        <v>5</v>
      </c>
      <c r="F6" s="26">
        <f>INDEX(PM!$A$3:$Z$34,MATCH($F$1,PM!$A$3:$A$34,0),8)</f>
        <v>3</v>
      </c>
      <c r="G6" s="26">
        <f>INDEX(PM!$A$3:$Z$34,MATCH($G$1,PM!$A$3:$A$34,0),8)</f>
        <v>4</v>
      </c>
      <c r="H6" s="26">
        <f>INDEX(PM!$A$3:$Z$34,MATCH($H$1,PM!$A$3:$A$34,0),8)</f>
        <v>4</v>
      </c>
      <c r="I6" s="26">
        <f>INDEX(PM!$A$3:$Z$34,MATCH($I$1,PM!$A$3:$A$34,0),8)</f>
        <v>8</v>
      </c>
      <c r="J6" s="26">
        <f>INDEX(PM!$A$3:$Z$34,MATCH($J$1,PM!$A$3:$A$34,0),8)</f>
        <v>4</v>
      </c>
      <c r="K6" s="26">
        <f>INDEX(PM!$A$3:$Z$34,MATCH($K$1,PM!$A$3:$A$34,0),8)</f>
        <v>3</v>
      </c>
      <c r="L6" s="26">
        <f>INDEX(PM!$A$3:$Z$34,MATCH($L$1,PM!$A$3:$A$34,0),8)</f>
        <v>5</v>
      </c>
      <c r="M6" s="26">
        <f>INDEX(PM!$A$3:$Z$34,MATCH($M$1,PM!$A$3:$A$34,0),8)</f>
        <v>4</v>
      </c>
      <c r="N6" s="26">
        <f>INDEX(PM!$A$3:$Z$34,MATCH($N$1,PM!$A$3:$A$34,0),8)</f>
        <v>4</v>
      </c>
      <c r="O6" s="26">
        <f>INDEX(PM!$A$3:$Z$34,MATCH($O$1,PM!$A$3:$A$34,0),8)</f>
        <v>2</v>
      </c>
      <c r="P6" s="26">
        <f>INDEX(PM!$A$3:$Z$34,MATCH($P$1,PM!$A$3:$A$34,0),8)</f>
        <v>3</v>
      </c>
      <c r="Q6" s="26">
        <f>INDEX(PM!$A$3:$Z$34,MATCH($Q$1,PM!$A$3:$A$34,0),8)</f>
        <v>3</v>
      </c>
      <c r="R6" s="26">
        <f>INDEX(PM!$A$3:$Z$34,MATCH($R$1,PM!$A$3:$A$34,0),8)</f>
        <v>3</v>
      </c>
      <c r="S6" s="26">
        <f>INDEX(PM!$A$3:$Z$34,MATCH($S$1,PM!$A$3:$A$34,0),8)</f>
        <v>2</v>
      </c>
      <c r="T6" s="26">
        <f>INDEX(PM!$A$3:$Z$34,MATCH($T$1,PM!$A$3:$A$34,0),8)</f>
        <v>3</v>
      </c>
      <c r="U6" s="26">
        <f>INDEX(PM!$A$3:$Z$34,MATCH($U$1,PM!$A$3:$A$34,0),8)</f>
        <v>3</v>
      </c>
      <c r="V6" s="26">
        <f>INDEX(PM!$A$3:$Z$34,MATCH($V$1,PM!$A$3:$A$34,0),8)</f>
        <v>5</v>
      </c>
      <c r="W6" s="26">
        <f>INDEX(PM!$A$3:$Z$34,MATCH($W$1,PM!$A$3:$A$34,0),8)</f>
        <v>4</v>
      </c>
      <c r="X6" s="26">
        <f>INDEX(PM!$A$3:$Y$34,MATCH($W$1,PM!$A$3:$A$34,0),8)</f>
        <v>4</v>
      </c>
      <c r="Y6" s="26">
        <f>INDEX(PM!$A$3:$Z$34,MATCH($Y$1,PM!$A$3:$A$34,0),8)</f>
        <v>3</v>
      </c>
      <c r="Z6" s="453" t="s">
        <v>42</v>
      </c>
      <c r="AA6" s="454"/>
      <c r="AB6" s="52">
        <f>IFERROR(AB4/AB5,0)</f>
        <v>9</v>
      </c>
      <c r="AC6" s="277">
        <f t="shared" si="2"/>
        <v>2</v>
      </c>
    </row>
    <row r="7" spans="1:29" ht="15.75" customHeight="1">
      <c r="A7" s="21">
        <v>5</v>
      </c>
      <c r="B7" s="62">
        <v>5</v>
      </c>
      <c r="C7" s="25">
        <f t="shared" si="1"/>
        <v>4</v>
      </c>
      <c r="D7" s="122">
        <f t="shared" si="0"/>
        <v>4</v>
      </c>
      <c r="E7" s="26">
        <f>INDEX(PM!$A$3:$Z$34,MATCH($E$1,PM!$A$3:$A$34,0),9)</f>
        <v>4</v>
      </c>
      <c r="F7" s="26">
        <f>INDEX(PM!$A$3:$Z$34,MATCH($F$1,PM!$A$3:$A$34,0),9)</f>
        <v>6</v>
      </c>
      <c r="G7" s="26">
        <f>INDEX(PM!$A$3:$Z$34,MATCH($G$1,PM!$A$3:$A$34,0),9)</f>
        <v>6</v>
      </c>
      <c r="H7" s="26">
        <f>INDEX(PM!$A$3:$Z$34,MATCH($H$1,PM!$A$3:$A$34,0),9)</f>
        <v>5</v>
      </c>
      <c r="I7" s="26">
        <f>INDEX(PM!$A$3:$Z$34,MATCH($I$1,PM!$A$3:$A$34,0),9)</f>
        <v>5</v>
      </c>
      <c r="J7" s="26">
        <f>INDEX(PM!$A$3:$Z$34,MATCH($J$1,PM!$A$3:$A$34,0),9)</f>
        <v>6</v>
      </c>
      <c r="K7" s="26">
        <f>INDEX(PM!$A$3:$Z$34,MATCH($K$1,PM!$A$3:$A$34,0),9)</f>
        <v>4</v>
      </c>
      <c r="L7" s="26">
        <f>INDEX(PM!$A$3:$Z$34,MATCH($L$1,PM!$A$3:$A$34,0),9)</f>
        <v>6</v>
      </c>
      <c r="M7" s="26">
        <f>INDEX(PM!$A$3:$Z$34,MATCH($M$1,PM!$A$3:$A$34,0),9)</f>
        <v>5</v>
      </c>
      <c r="N7" s="26">
        <f>INDEX(PM!$A$3:$Z$34,MATCH($N$1,PM!$A$3:$A$34,0),9)</f>
        <v>6</v>
      </c>
      <c r="O7" s="26">
        <f>INDEX(PM!$A$3:$Z$34,MATCH($O$1,PM!$A$3:$A$34,0),9)</f>
        <v>5</v>
      </c>
      <c r="P7" s="26">
        <f>INDEX(PM!$A$3:$Z$34,MATCH($P$1,PM!$A$3:$A$34,0),9)</f>
        <v>5</v>
      </c>
      <c r="Q7" s="26">
        <f>INDEX(PM!$A$3:$Z$34,MATCH($Q$1,PM!$A$3:$A$34,0),9)</f>
        <v>4</v>
      </c>
      <c r="R7" s="26">
        <f>INDEX(PM!$A$3:$Z$34,MATCH($R$1,PM!$A$3:$A$34,0),9)</f>
        <v>5</v>
      </c>
      <c r="S7" s="26">
        <f>INDEX(PM!$A$3:$Z$34,MATCH($S$1,PM!$A$3:$A$34,0),9)</f>
        <v>5</v>
      </c>
      <c r="T7" s="26">
        <f>INDEX(PM!$A$3:$Z$34,MATCH($T$1,PM!$A$3:$A$34,0),9)</f>
        <v>6</v>
      </c>
      <c r="U7" s="26">
        <f>INDEX(PM!$A$3:$Z$34,MATCH($U$1,PM!$A$3:$A$34,0),9)</f>
        <v>5</v>
      </c>
      <c r="V7" s="26">
        <f>INDEX(PM!$A$3:$Z$34,MATCH($V$1,PM!$A$3:$A$34,0),9)</f>
        <v>7</v>
      </c>
      <c r="W7" s="26">
        <f>INDEX(PM!$A$3:$Z$34,MATCH($W$1,PM!$A$3:$A$34,0),9)</f>
        <v>5</v>
      </c>
      <c r="X7" s="26">
        <f>INDEX(PM!$A$3:$Y$34,MATCH($W$1,PM!$A$3:$A$34,0),9)</f>
        <v>5</v>
      </c>
      <c r="Y7" s="26">
        <f>INDEX(PM!$A$3:$Z$34,MATCH($Y$1,PM!$A$3:$A$34,0),9)</f>
        <v>4</v>
      </c>
      <c r="AA7" s="20"/>
      <c r="AB7" s="20"/>
      <c r="AC7" s="277">
        <f t="shared" si="2"/>
        <v>4</v>
      </c>
    </row>
    <row r="8" spans="1:29" ht="15.75" customHeight="1">
      <c r="A8" s="21">
        <v>6</v>
      </c>
      <c r="B8" s="62">
        <v>4</v>
      </c>
      <c r="C8" s="25">
        <f t="shared" si="1"/>
        <v>3</v>
      </c>
      <c r="D8" s="122">
        <f t="shared" si="0"/>
        <v>1</v>
      </c>
      <c r="E8" s="26">
        <f>INDEX(PM!$A$3:$Z$34,MATCH($E$1,PM!$A$3:$A$34,0),10)</f>
        <v>7</v>
      </c>
      <c r="F8" s="26">
        <f>INDEX(PM!$A$3:$Z$34,MATCH($F$1,PM!$A$3:$A$34,0),10)</f>
        <v>5</v>
      </c>
      <c r="G8" s="26">
        <f>INDEX(PM!$A$3:$Z$34,MATCH($G$1,PM!$A$3:$A$34,0),10)</f>
        <v>4</v>
      </c>
      <c r="H8" s="26">
        <f>INDEX(PM!$A$3:$Z$34,MATCH($H$1,PM!$A$3:$A$34,0),10)</f>
        <v>4</v>
      </c>
      <c r="I8" s="26">
        <f>INDEX(PM!$A$3:$Z$34,MATCH($I$1,PM!$A$3:$A$34,0),10)</f>
        <v>4</v>
      </c>
      <c r="J8" s="26">
        <f>INDEX(PM!$A$3:$Z$34,MATCH($J$1,PM!$A$3:$A$34,0),10)</f>
        <v>6</v>
      </c>
      <c r="K8" s="26">
        <f>INDEX(PM!$A$3:$Z$34,MATCH($K$1,PM!$A$3:$A$34,0),10)</f>
        <v>5</v>
      </c>
      <c r="L8" s="26">
        <f>INDEX(PM!$A$3:$Z$34,MATCH($L$1,PM!$A$3:$A$34,0),10)</f>
        <v>4</v>
      </c>
      <c r="M8" s="26">
        <f>INDEX(PM!$A$3:$Z$34,MATCH($M$1,PM!$A$3:$A$34,0),10)</f>
        <v>6</v>
      </c>
      <c r="N8" s="26">
        <f>INDEX(PM!$A$3:$Z$34,MATCH($N$1,PM!$A$3:$A$34,0),10)</f>
        <v>4</v>
      </c>
      <c r="O8" s="26">
        <f>INDEX(PM!$A$3:$Z$34,MATCH($O$1,PM!$A$3:$A$34,0),10)</f>
        <v>4</v>
      </c>
      <c r="P8" s="26">
        <f>INDEX(PM!$A$3:$Z$34,MATCH($P$1,PM!$A$3:$A$34,0),10)</f>
        <v>4</v>
      </c>
      <c r="Q8" s="26">
        <f>INDEX(PM!$A$3:$Z$34,MATCH($Q$1,PM!$A$3:$A$34,0),10)</f>
        <v>4</v>
      </c>
      <c r="R8" s="26">
        <f>INDEX(PM!$A$3:$Z$34,MATCH($R$1,PM!$A$3:$A$34,0),10)</f>
        <v>3</v>
      </c>
      <c r="S8" s="26">
        <f>INDEX(PM!$A$3:$Z$34,MATCH($S$1,PM!$A$3:$A$34,0),10)</f>
        <v>4</v>
      </c>
      <c r="T8" s="26">
        <f>INDEX(PM!$A$3:$Z$34,MATCH($T$1,PM!$A$3:$A$34,0),10)</f>
        <v>5</v>
      </c>
      <c r="U8" s="26">
        <f>INDEX(PM!$A$3:$Z$34,MATCH($U$1,PM!$A$3:$A$34,0),10)</f>
        <v>5</v>
      </c>
      <c r="V8" s="26">
        <f>INDEX(PM!$A$3:$Z$34,MATCH($V$1,PM!$A$3:$A$34,0),10)</f>
        <v>6</v>
      </c>
      <c r="W8" s="26">
        <f>INDEX(PM!$A$3:$Z$34,MATCH($W$1,PM!$A$3:$A$34,0),10)</f>
        <v>7</v>
      </c>
      <c r="X8" s="26">
        <f>INDEX(PM!$A$3:$Y$34,MATCH($W$1,PM!$A$3:$A$34,0),10)</f>
        <v>7</v>
      </c>
      <c r="Y8" s="26">
        <f>INDEX(PM!$A$3:$Z$34,MATCH($Y$1,PM!$A$3:$A$34,0),10)</f>
        <v>6</v>
      </c>
      <c r="AA8" s="20"/>
      <c r="AB8" s="20"/>
      <c r="AC8" s="277">
        <f t="shared" si="2"/>
        <v>3</v>
      </c>
    </row>
    <row r="9" spans="1:29" ht="15.75" customHeight="1">
      <c r="A9" s="21">
        <v>7</v>
      </c>
      <c r="B9" s="62">
        <v>3</v>
      </c>
      <c r="C9" s="25">
        <f t="shared" si="1"/>
        <v>3</v>
      </c>
      <c r="D9" s="122">
        <f t="shared" si="0"/>
        <v>1</v>
      </c>
      <c r="E9" s="26">
        <f>INDEX(PM!$A$3:$Z$34,MATCH($E$1,PM!$A$3:$A$34,0),11)</f>
        <v>6</v>
      </c>
      <c r="F9" s="26">
        <f>INDEX(PM!$A$3:$Z$34,MATCH($F$1,PM!$A$3:$A$34,0),11)</f>
        <v>6</v>
      </c>
      <c r="G9" s="26">
        <f>INDEX(PM!$A$3:$Z$34,MATCH($G$1,PM!$A$3:$A$34,0),11)</f>
        <v>5</v>
      </c>
      <c r="H9" s="26">
        <f>INDEX(PM!$A$3:$Z$34,MATCH($H$1,PM!$A$3:$A$34,0),11)</f>
        <v>6</v>
      </c>
      <c r="I9" s="26">
        <f>INDEX(PM!$A$3:$Z$34,MATCH($I$1,PM!$A$3:$A$34,0),11)</f>
        <v>5</v>
      </c>
      <c r="J9" s="26">
        <f>INDEX(PM!$A$3:$Z$34,MATCH($J$1,PM!$A$3:$A$34,0),11)</f>
        <v>6</v>
      </c>
      <c r="K9" s="26">
        <f>INDEX(PM!$A$3:$Z$34,MATCH($K$1,PM!$A$3:$A$34,0),11)</f>
        <v>5</v>
      </c>
      <c r="L9" s="26">
        <f>INDEX(PM!$A$3:$Z$34,MATCH($L$1,PM!$A$3:$A$34,0),11)</f>
        <v>6</v>
      </c>
      <c r="M9" s="26">
        <f>INDEX(PM!$A$3:$Z$34,MATCH($M$1,PM!$A$3:$A$34,0),11)</f>
        <v>4</v>
      </c>
      <c r="N9" s="26">
        <f>INDEX(PM!$A$3:$Z$34,MATCH($N$1,PM!$A$3:$A$34,0),11)</f>
        <v>5</v>
      </c>
      <c r="O9" s="26">
        <f>INDEX(PM!$A$3:$Z$34,MATCH($O$1,PM!$A$3:$A$34,0),11)</f>
        <v>3</v>
      </c>
      <c r="P9" s="26">
        <f>INDEX(PM!$A$3:$Z$34,MATCH($P$1,PM!$A$3:$A$34,0),11)</f>
        <v>4</v>
      </c>
      <c r="Q9" s="26">
        <f>INDEX(PM!$A$3:$Z$34,MATCH($Q$1,PM!$A$3:$A$34,0),11)</f>
        <v>4</v>
      </c>
      <c r="R9" s="26">
        <f>INDEX(PM!$A$3:$Z$34,MATCH($R$1,PM!$A$3:$A$34,0),11)</f>
        <v>5</v>
      </c>
      <c r="S9" s="26">
        <f>INDEX(PM!$A$3:$Z$34,MATCH($S$1,PM!$A$3:$A$34,0),11)</f>
        <v>5</v>
      </c>
      <c r="T9" s="26">
        <f>INDEX(PM!$A$3:$Z$34,MATCH($T$1,PM!$A$3:$A$34,0),11)</f>
        <v>6</v>
      </c>
      <c r="U9" s="26">
        <f>INDEX(PM!$A$3:$Z$34,MATCH($U$1,PM!$A$3:$A$34,0),11)</f>
        <v>5</v>
      </c>
      <c r="V9" s="26">
        <f>INDEX(PM!$A$3:$Z$34,MATCH($V$1,PM!$A$3:$A$34,0),11)</f>
        <v>6</v>
      </c>
      <c r="W9" s="26">
        <f>INDEX(PM!$A$3:$Z$34,MATCH($W$1,PM!$A$3:$A$34,0),11)</f>
        <v>7</v>
      </c>
      <c r="X9" s="26">
        <f>INDEX(PM!$A$3:$Y$34,MATCH($W$1,PM!$A$3:$A$34,0),11)</f>
        <v>7</v>
      </c>
      <c r="Y9" s="26">
        <f>INDEX(PM!$A$3:$Z$34,MATCH($Y$1,PM!$A$3:$A$34,0),11)</f>
        <v>8</v>
      </c>
      <c r="AA9" s="20"/>
      <c r="AB9" s="20"/>
      <c r="AC9" s="277">
        <f t="shared" si="2"/>
        <v>3</v>
      </c>
    </row>
    <row r="10" spans="1:29" ht="15.75" customHeight="1">
      <c r="A10" s="21">
        <v>8</v>
      </c>
      <c r="B10" s="62">
        <v>4</v>
      </c>
      <c r="C10" s="25">
        <f t="shared" si="1"/>
        <v>3</v>
      </c>
      <c r="D10" s="122">
        <f t="shared" si="0"/>
        <v>5</v>
      </c>
      <c r="E10" s="26">
        <f>INDEX(PM!$A$3:$Z$34,MATCH($E$1,PM!$A$3:$A$34,0),12)</f>
        <v>3</v>
      </c>
      <c r="F10" s="26">
        <f>INDEX(PM!$A$3:$Z$34,MATCH($F$1,PM!$A$3:$A$34,0),12)</f>
        <v>5</v>
      </c>
      <c r="G10" s="26">
        <f>INDEX(PM!$A$3:$Z$34,MATCH($G$1,PM!$A$3:$A$34,0),12)</f>
        <v>3</v>
      </c>
      <c r="H10" s="26">
        <f>INDEX(PM!$A$3:$Z$34,MATCH($H$1,PM!$A$3:$A$34,0),12)</f>
        <v>4</v>
      </c>
      <c r="I10" s="26">
        <f>INDEX(PM!$A$3:$Z$34,MATCH($I$1,PM!$A$3:$A$34,0),12)</f>
        <v>4</v>
      </c>
      <c r="J10" s="26">
        <f>INDEX(PM!$A$3:$Z$34,MATCH($J$1,PM!$A$3:$A$34,0),12)</f>
        <v>5</v>
      </c>
      <c r="K10" s="26">
        <f>INDEX(PM!$A$3:$Z$34,MATCH($K$1,PM!$A$3:$A$34,0),12)</f>
        <v>4</v>
      </c>
      <c r="L10" s="26">
        <f>INDEX(PM!$A$3:$Z$34,MATCH($L$1,PM!$A$3:$A$34,0),12)</f>
        <v>5</v>
      </c>
      <c r="M10" s="26">
        <f>INDEX(PM!$A$3:$Z$34,MATCH($M$1,PM!$A$3:$A$34,0),12)</f>
        <v>3</v>
      </c>
      <c r="N10" s="26">
        <f>INDEX(PM!$A$3:$Z$34,MATCH($N$1,PM!$A$3:$A$34,0),12)</f>
        <v>5</v>
      </c>
      <c r="O10" s="26">
        <f>INDEX(PM!$A$3:$Z$34,MATCH($O$1,PM!$A$3:$A$34,0),12)</f>
        <v>3</v>
      </c>
      <c r="P10" s="26">
        <f>INDEX(PM!$A$3:$Z$34,MATCH($P$1,PM!$A$3:$A$34,0),12)</f>
        <v>4</v>
      </c>
      <c r="Q10" s="26">
        <f>INDEX(PM!$A$3:$Z$34,MATCH($Q$1,PM!$A$3:$A$34,0),12)</f>
        <v>6</v>
      </c>
      <c r="R10" s="26">
        <f>INDEX(PM!$A$3:$Z$34,MATCH($R$1,PM!$A$3:$A$34,0),12)</f>
        <v>5</v>
      </c>
      <c r="S10" s="26">
        <f>INDEX(PM!$A$3:$Z$34,MATCH($S$1,PM!$A$3:$A$34,0),12)</f>
        <v>3</v>
      </c>
      <c r="T10" s="26">
        <f>INDEX(PM!$A$3:$Z$34,MATCH($T$1,PM!$A$3:$A$34,0),12)</f>
        <v>4</v>
      </c>
      <c r="U10" s="26">
        <f>INDEX(PM!$A$3:$Z$34,MATCH($U$1,PM!$A$3:$A$34,0),12)</f>
        <v>4</v>
      </c>
      <c r="V10" s="26">
        <f>INDEX(PM!$A$3:$Z$34,MATCH($V$1,PM!$A$3:$A$34,0),12)</f>
        <v>6</v>
      </c>
      <c r="W10" s="26">
        <f>INDEX(PM!$A$3:$Z$34,MATCH($W$1,PM!$A$3:$A$34,0),12)</f>
        <v>4</v>
      </c>
      <c r="X10" s="26">
        <f>INDEX(PM!$A$3:$Y$34,MATCH($W$1,PM!$A$3:$A$34,0),12)</f>
        <v>4</v>
      </c>
      <c r="Y10" s="26">
        <f>INDEX(PM!$A$3:$Z$34,MATCH($Y$1,PM!$A$3:$A$34,0),12)</f>
        <v>4</v>
      </c>
      <c r="AA10" s="20"/>
      <c r="AB10" s="20"/>
      <c r="AC10" s="277">
        <f t="shared" si="2"/>
        <v>3</v>
      </c>
    </row>
    <row r="11" spans="1:29" ht="15.75" customHeight="1">
      <c r="A11" s="21">
        <v>9</v>
      </c>
      <c r="B11" s="62">
        <v>3</v>
      </c>
      <c r="C11" s="25">
        <f t="shared" si="1"/>
        <v>4</v>
      </c>
      <c r="D11" s="122">
        <f t="shared" si="0"/>
        <v>11</v>
      </c>
      <c r="E11" s="26">
        <f>INDEX(PM!$A$3:$Z$34,MATCH($E$1,PM!$A$3:$A$34,0),13)</f>
        <v>5</v>
      </c>
      <c r="F11" s="26">
        <f>INDEX(PM!$A$3:$Z$34,MATCH($F$1,PM!$A$3:$A$34,0),13)</f>
        <v>7</v>
      </c>
      <c r="G11" s="26">
        <f>INDEX(PM!$A$3:$Z$34,MATCH($G$1,PM!$A$3:$A$34,0),13)</f>
        <v>5</v>
      </c>
      <c r="H11" s="26">
        <f>INDEX(PM!$A$3:$Z$34,MATCH($H$1,PM!$A$3:$A$34,0),13)</f>
        <v>4</v>
      </c>
      <c r="I11" s="26">
        <f>INDEX(PM!$A$3:$Z$34,MATCH($I$1,PM!$A$3:$A$34,0),13)</f>
        <v>6</v>
      </c>
      <c r="J11" s="26">
        <f>INDEX(PM!$A$3:$Z$34,MATCH($J$1,PM!$A$3:$A$34,0),13)</f>
        <v>5</v>
      </c>
      <c r="K11" s="26">
        <f>INDEX(PM!$A$3:$Z$34,MATCH($K$1,PM!$A$3:$A$34,0),13)</f>
        <v>4</v>
      </c>
      <c r="L11" s="26">
        <f>INDEX(PM!$A$3:$Z$34,MATCH($L$1,PM!$A$3:$A$34,0),13)</f>
        <v>4</v>
      </c>
      <c r="M11" s="26">
        <f>INDEX(PM!$A$3:$Z$34,MATCH($M$1,PM!$A$3:$A$34,0),13)</f>
        <v>8</v>
      </c>
      <c r="N11" s="26">
        <f>INDEX(PM!$A$3:$Z$34,MATCH($N$1,PM!$A$3:$A$34,0),13)</f>
        <v>6</v>
      </c>
      <c r="O11" s="26">
        <f>INDEX(PM!$A$3:$Z$34,MATCH($O$1,PM!$A$3:$A$34,0),13)</f>
        <v>4</v>
      </c>
      <c r="P11" s="26">
        <f>INDEX(PM!$A$3:$Z$34,MATCH($P$1,PM!$A$3:$A$34,0),13)</f>
        <v>5</v>
      </c>
      <c r="Q11" s="26">
        <f>INDEX(PM!$A$3:$Z$34,MATCH($Q$1,PM!$A$3:$A$34,0),13)</f>
        <v>4</v>
      </c>
      <c r="R11" s="26">
        <f>INDEX(PM!$A$3:$Z$34,MATCH($R$1,PM!$A$3:$A$34,0),13)</f>
        <v>6</v>
      </c>
      <c r="S11" s="26">
        <f>INDEX(PM!$A$3:$Z$34,MATCH($S$1,PM!$A$3:$A$34,0),13)</f>
        <v>4</v>
      </c>
      <c r="T11" s="26">
        <f>INDEX(PM!$A$3:$Z$34,MATCH($T$1,PM!$A$3:$A$34,0),13)</f>
        <v>4</v>
      </c>
      <c r="U11" s="26">
        <f>INDEX(PM!$A$3:$Z$34,MATCH($U$1,PM!$A$3:$A$34,0),13)</f>
        <v>5</v>
      </c>
      <c r="V11" s="26">
        <f>INDEX(PM!$A$3:$Z$34,MATCH($V$1,PM!$A$3:$A$34,0),13)</f>
        <v>4</v>
      </c>
      <c r="W11" s="26">
        <f>INDEX(PM!$A$3:$Z$34,MATCH($W$1,PM!$A$3:$A$34,0),13)</f>
        <v>4</v>
      </c>
      <c r="X11" s="26">
        <f>INDEX(PM!$A$3:$Y$34,MATCH($W$1,PM!$A$3:$A$34,0),13)</f>
        <v>4</v>
      </c>
      <c r="Y11" s="26">
        <f>INDEX(PM!$A$3:$Z$34,MATCH($Y$1,PM!$A$3:$A$34,0),13)</f>
        <v>4</v>
      </c>
      <c r="AA11" s="20"/>
      <c r="AB11" s="20"/>
      <c r="AC11" s="277">
        <f t="shared" si="2"/>
        <v>4</v>
      </c>
    </row>
    <row r="12" spans="1:29" ht="15.75" customHeight="1">
      <c r="A12" s="21">
        <v>10</v>
      </c>
      <c r="B12" s="62">
        <v>4</v>
      </c>
      <c r="C12" s="25">
        <f t="shared" si="1"/>
        <v>3</v>
      </c>
      <c r="D12" s="122">
        <f t="shared" si="0"/>
        <v>2</v>
      </c>
      <c r="E12" s="26">
        <f>INDEX(PM!$A$3:$Z$34,MATCH($E$1,PM!$A$3:$A$34,0),15)</f>
        <v>4</v>
      </c>
      <c r="F12" s="26">
        <f>INDEX(PM!$A$3:$Z$34,MATCH($F$1,PM!$A$3:$A$34,0),15)</f>
        <v>3</v>
      </c>
      <c r="G12" s="26">
        <f>INDEX(PM!$A$3:$Z$34,MATCH($G$1,PM!$A$3:$A$34,0),15)</f>
        <v>4</v>
      </c>
      <c r="H12" s="26">
        <f>INDEX(PM!$A$3:$Z$34,MATCH($H$1,PM!$A$3:$A$34,0),15)</f>
        <v>4</v>
      </c>
      <c r="I12" s="26">
        <f>INDEX(PM!$A$3:$Z$34,MATCH($I$1,PM!$A$3:$A$34,0),15)</f>
        <v>6</v>
      </c>
      <c r="J12" s="26">
        <f>INDEX(PM!$A$3:$Z$34,MATCH($J$1,PM!$A$3:$A$34,0),15)</f>
        <v>6</v>
      </c>
      <c r="K12" s="26">
        <f>INDEX(PM!$A$3:$Z$34,MATCH($K$1,PM!$A$3:$A$34,0),15)</f>
        <v>4</v>
      </c>
      <c r="L12" s="26">
        <f>INDEX(PM!$A$3:$Z$34,MATCH($L$1,PM!$A$3:$A$34,0),15)</f>
        <v>3</v>
      </c>
      <c r="M12" s="26">
        <f>INDEX(PM!$A$3:$Z$34,MATCH($M$1,PM!$A$3:$A$34,0),15)</f>
        <v>5</v>
      </c>
      <c r="N12" s="26">
        <f>INDEX(PM!$A$3:$Z$34,MATCH($N$1,PM!$A$3:$A$34,0),15)</f>
        <v>5</v>
      </c>
      <c r="O12" s="26">
        <f>INDEX(PM!$A$3:$Z$34,MATCH($O$1,PM!$A$3:$A$34,0),15)</f>
        <v>4</v>
      </c>
      <c r="P12" s="26">
        <f>INDEX(PM!$A$3:$Z$34,MATCH($P$1,PM!$A$3:$A$34,0),15)</f>
        <v>4</v>
      </c>
      <c r="Q12" s="26">
        <f>INDEX(PM!$A$3:$Z$34,MATCH($Q$1,PM!$A$3:$A$34,0),15)</f>
        <v>4</v>
      </c>
      <c r="R12" s="26">
        <f>INDEX(PM!$A$3:$Z$34,MATCH($R$1,PM!$A$3:$A$34,0),15)</f>
        <v>4</v>
      </c>
      <c r="S12" s="26">
        <f>INDEX(PM!$A$3:$Z$34,MATCH($S$1,PM!$A$3:$A$34,0),15)</f>
        <v>5</v>
      </c>
      <c r="T12" s="26">
        <f>INDEX(PM!$A$3:$Z$34,MATCH($T$1,PM!$A$3:$A$34,0),15)</f>
        <v>4</v>
      </c>
      <c r="U12" s="26">
        <f>INDEX(PM!$A$3:$Z$34,MATCH($U$1,PM!$A$3:$A$34,0),15)</f>
        <v>6</v>
      </c>
      <c r="V12" s="26">
        <f>INDEX(PM!$A$3:$Z$34,MATCH($V$1,PM!$A$3:$A$34,0),15)</f>
        <v>9</v>
      </c>
      <c r="W12" s="26">
        <f>INDEX(PM!$A$3:$Z$34,MATCH($W$1,PM!$A$3:$A$34,0),15)</f>
        <v>4</v>
      </c>
      <c r="X12" s="26">
        <f>INDEX(PM!$A$3:$Y$34,MATCH($W$1,PM!$A$3:$A$34,0),15)</f>
        <v>4</v>
      </c>
      <c r="Y12" s="26">
        <f>INDEX(PM!$A$3:$Z$34,MATCH($Y$1,PM!$A$3:$A$34,0),15)</f>
        <v>7</v>
      </c>
      <c r="AA12" s="20"/>
      <c r="AB12" s="20"/>
      <c r="AC12" s="277">
        <f t="shared" si="2"/>
        <v>3</v>
      </c>
    </row>
    <row r="13" spans="1:29" ht="15.75" customHeight="1">
      <c r="A13" s="21">
        <v>11</v>
      </c>
      <c r="B13" s="62">
        <v>4</v>
      </c>
      <c r="C13" s="25">
        <f t="shared" si="1"/>
        <v>4</v>
      </c>
      <c r="D13" s="122">
        <f t="shared" si="0"/>
        <v>5</v>
      </c>
      <c r="E13" s="26">
        <f>INDEX(PM!$A$3:$Z$34,MATCH($E$1,PM!$A$3:$A$34,0),16)</f>
        <v>6</v>
      </c>
      <c r="F13" s="26">
        <f>INDEX(PM!$A$3:$Z$34,MATCH($F$1,PM!$A$3:$A$34,0),16)</f>
        <v>7</v>
      </c>
      <c r="G13" s="26">
        <f>INDEX(PM!$A$3:$Z$34,MATCH($G$1,PM!$A$3:$A$34,0),16)</f>
        <v>7</v>
      </c>
      <c r="H13" s="26">
        <f>INDEX(PM!$A$3:$Z$34,MATCH($H$1,PM!$A$3:$A$34,0),16)</f>
        <v>4</v>
      </c>
      <c r="I13" s="26">
        <f>INDEX(PM!$A$3:$Z$34,MATCH($I$1,PM!$A$3:$A$34,0),16)</f>
        <v>10</v>
      </c>
      <c r="J13" s="26">
        <f>INDEX(PM!$A$3:$Z$34,MATCH($J$1,PM!$A$3:$A$34,0),16)</f>
        <v>6</v>
      </c>
      <c r="K13" s="26">
        <f>INDEX(PM!$A$3:$Z$34,MATCH($K$1,PM!$A$3:$A$34,0),16)</f>
        <v>4</v>
      </c>
      <c r="L13" s="26">
        <f>INDEX(PM!$A$3:$Z$34,MATCH($L$1,PM!$A$3:$A$34,0),16)</f>
        <v>5</v>
      </c>
      <c r="M13" s="26">
        <f>INDEX(PM!$A$3:$Z$34,MATCH($M$1,PM!$A$3:$A$34,0),16)</f>
        <v>4</v>
      </c>
      <c r="N13" s="26">
        <f>INDEX(PM!$A$3:$Z$34,MATCH($N$1,PM!$A$3:$A$34,0),16)</f>
        <v>7</v>
      </c>
      <c r="O13" s="26">
        <f>INDEX(PM!$A$3:$Z$34,MATCH($O$1,PM!$A$3:$A$34,0),16)</f>
        <v>4</v>
      </c>
      <c r="P13" s="26">
        <f>INDEX(PM!$A$3:$Z$34,MATCH($P$1,PM!$A$3:$A$34,0),16)</f>
        <v>6</v>
      </c>
      <c r="Q13" s="26">
        <f>INDEX(PM!$A$3:$Z$34,MATCH($Q$1,PM!$A$3:$A$34,0),16)</f>
        <v>6</v>
      </c>
      <c r="R13" s="26">
        <f>INDEX(PM!$A$3:$Z$34,MATCH($R$1,PM!$A$3:$A$34,0),16)</f>
        <v>9</v>
      </c>
      <c r="S13" s="26">
        <f>INDEX(PM!$A$3:$Z$34,MATCH($S$1,PM!$A$3:$A$34,0),16)</f>
        <v>7</v>
      </c>
      <c r="T13" s="26">
        <f>INDEX(PM!$A$3:$Z$34,MATCH($T$1,PM!$A$3:$A$34,0),16)</f>
        <v>5</v>
      </c>
      <c r="U13" s="26">
        <f>INDEX(PM!$A$3:$Z$34,MATCH($U$1,PM!$A$3:$A$34,0),16)</f>
        <v>4</v>
      </c>
      <c r="V13" s="26">
        <f>INDEX(PM!$A$3:$Z$34,MATCH($V$1,PM!$A$3:$A$34,0),16)</f>
        <v>6</v>
      </c>
      <c r="W13" s="26">
        <f>INDEX(PM!$A$3:$Z$34,MATCH($W$1,PM!$A$3:$A$34,0),16)</f>
        <v>6</v>
      </c>
      <c r="X13" s="26">
        <f>INDEX(PM!$A$3:$Y$34,MATCH($W$1,PM!$A$3:$A$34,0),16)</f>
        <v>6</v>
      </c>
      <c r="Y13" s="26">
        <f>INDEX(PM!$A$3:$Z$34,MATCH($Y$1,PM!$A$3:$A$34,0),16)</f>
        <v>7</v>
      </c>
      <c r="AA13" s="20"/>
      <c r="AB13" s="20"/>
      <c r="AC13" s="277">
        <f t="shared" si="2"/>
        <v>4</v>
      </c>
    </row>
    <row r="14" spans="1:29" ht="15.75" customHeight="1">
      <c r="A14" s="21">
        <v>12</v>
      </c>
      <c r="B14" s="62">
        <v>4</v>
      </c>
      <c r="C14" s="25">
        <f t="shared" si="1"/>
        <v>4</v>
      </c>
      <c r="D14" s="122">
        <f t="shared" si="0"/>
        <v>5</v>
      </c>
      <c r="E14" s="26">
        <f>INDEX(PM!$A$3:$Z$34,MATCH($E$1,PM!$A$3:$A$34,0),17)</f>
        <v>5</v>
      </c>
      <c r="F14" s="26">
        <f>INDEX(PM!$A$3:$Z$34,MATCH($F$1,PM!$A$3:$A$34,0),17)</f>
        <v>6</v>
      </c>
      <c r="G14" s="26">
        <f>INDEX(PM!$A$3:$Z$34,MATCH($G$1,PM!$A$3:$A$34,0),17)</f>
        <v>5</v>
      </c>
      <c r="H14" s="26">
        <f>INDEX(PM!$A$3:$Z$34,MATCH($H$1,PM!$A$3:$A$34,0),17)</f>
        <v>4</v>
      </c>
      <c r="I14" s="26">
        <f>INDEX(PM!$A$3:$Z$34,MATCH($I$1,PM!$A$3:$A$34,0),17)</f>
        <v>6</v>
      </c>
      <c r="J14" s="26">
        <f>INDEX(PM!$A$3:$Z$34,MATCH($J$1,PM!$A$3:$A$34,0),17)</f>
        <v>7</v>
      </c>
      <c r="K14" s="26">
        <f>INDEX(PM!$A$3:$Z$34,MATCH($K$1,PM!$A$3:$A$34,0),17)</f>
        <v>5</v>
      </c>
      <c r="L14" s="26">
        <f>INDEX(PM!$A$3:$Z$34,MATCH($L$1,PM!$A$3:$A$34,0),17)</f>
        <v>5</v>
      </c>
      <c r="M14" s="26">
        <f>INDEX(PM!$A$3:$Z$34,MATCH($M$1,PM!$A$3:$A$34,0),17)</f>
        <v>6</v>
      </c>
      <c r="N14" s="26">
        <f>INDEX(PM!$A$3:$Z$34,MATCH($N$1,PM!$A$3:$A$34,0),17)</f>
        <v>7</v>
      </c>
      <c r="O14" s="26">
        <f>INDEX(PM!$A$3:$Z$34,MATCH($O$1,PM!$A$3:$A$34,0),17)</f>
        <v>5</v>
      </c>
      <c r="P14" s="26">
        <f>INDEX(PM!$A$3:$Z$34,MATCH($P$1,PM!$A$3:$A$34,0),17)</f>
        <v>5</v>
      </c>
      <c r="Q14" s="26">
        <f>INDEX(PM!$A$3:$Z$34,MATCH($Q$1,PM!$A$3:$A$34,0),17)</f>
        <v>4</v>
      </c>
      <c r="R14" s="26">
        <f>INDEX(PM!$A$3:$Z$34,MATCH($R$1,PM!$A$3:$A$34,0),17)</f>
        <v>5</v>
      </c>
      <c r="S14" s="26">
        <f>INDEX(PM!$A$3:$Z$34,MATCH($S$1,PM!$A$3:$A$34,0),17)</f>
        <v>4</v>
      </c>
      <c r="T14" s="26">
        <f>INDEX(PM!$A$3:$Z$34,MATCH($T$1,PM!$A$3:$A$34,0),17)</f>
        <v>4</v>
      </c>
      <c r="U14" s="26">
        <f>INDEX(PM!$A$3:$Z$34,MATCH($U$1,PM!$A$3:$A$34,0),17)</f>
        <v>6</v>
      </c>
      <c r="V14" s="26">
        <f>INDEX(PM!$A$3:$Z$34,MATCH($V$1,PM!$A$3:$A$34,0),17)</f>
        <v>4</v>
      </c>
      <c r="W14" s="26">
        <f>INDEX(PM!$A$3:$Z$34,MATCH($W$1,PM!$A$3:$A$34,0),17)</f>
        <v>7</v>
      </c>
      <c r="X14" s="26">
        <f>INDEX(PM!$A$3:$Y$34,MATCH($W$1,PM!$A$3:$A$34,0),17)</f>
        <v>7</v>
      </c>
      <c r="Y14" s="26">
        <f>INDEX(PM!$A$3:$Z$34,MATCH($Y$1,PM!$A$3:$A$34,0),17)</f>
        <v>6</v>
      </c>
      <c r="AA14" s="20"/>
      <c r="AB14" s="20"/>
      <c r="AC14" s="277">
        <f t="shared" si="2"/>
        <v>4</v>
      </c>
    </row>
    <row r="15" spans="1:29" ht="15.75" customHeight="1">
      <c r="A15" s="21">
        <v>13</v>
      </c>
      <c r="B15" s="62">
        <v>4</v>
      </c>
      <c r="C15" s="25">
        <f t="shared" si="1"/>
        <v>4</v>
      </c>
      <c r="D15" s="122">
        <f t="shared" si="0"/>
        <v>2</v>
      </c>
      <c r="E15" s="26">
        <f>INDEX(PM!$A$3:$Z$34,MATCH($E$1,PM!$A$3:$A$34,0),18)</f>
        <v>4</v>
      </c>
      <c r="F15" s="26">
        <f>INDEX(PM!$A$3:$Z$34,MATCH($F$1,PM!$A$3:$A$34,0),18)</f>
        <v>5</v>
      </c>
      <c r="G15" s="26">
        <f>INDEX(PM!$A$3:$Z$34,MATCH($G$1,PM!$A$3:$A$34,0),18)</f>
        <v>5</v>
      </c>
      <c r="H15" s="26">
        <f>INDEX(PM!$A$3:$Z$34,MATCH($H$1,PM!$A$3:$A$34,0),18)</f>
        <v>5</v>
      </c>
      <c r="I15" s="26">
        <f>INDEX(PM!$A$3:$Z$34,MATCH($I$1,PM!$A$3:$A$34,0),18)</f>
        <v>6</v>
      </c>
      <c r="J15" s="26">
        <f>INDEX(PM!$A$3:$Z$34,MATCH($J$1,PM!$A$3:$A$34,0),18)</f>
        <v>8</v>
      </c>
      <c r="K15" s="26">
        <f>INDEX(PM!$A$3:$Z$34,MATCH($K$1,PM!$A$3:$A$34,0),18)</f>
        <v>6</v>
      </c>
      <c r="L15" s="26">
        <f>INDEX(PM!$A$3:$Z$34,MATCH($L$1,PM!$A$3:$A$34,0),18)</f>
        <v>4</v>
      </c>
      <c r="M15" s="26">
        <f>INDEX(PM!$A$3:$Z$34,MATCH($M$1,PM!$A$3:$A$34,0),18)</f>
        <v>5</v>
      </c>
      <c r="N15" s="26">
        <f>INDEX(PM!$A$3:$Z$34,MATCH($N$1,PM!$A$3:$A$34,0),18)</f>
        <v>5</v>
      </c>
      <c r="O15" s="26">
        <f>INDEX(PM!$A$3:$Z$34,MATCH($O$1,PM!$A$3:$A$34,0),18)</f>
        <v>5</v>
      </c>
      <c r="P15" s="26">
        <f>INDEX(PM!$A$3:$Z$34,MATCH($P$1,PM!$A$3:$A$34,0),18)</f>
        <v>5</v>
      </c>
      <c r="Q15" s="26">
        <f>INDEX(PM!$A$3:$Z$34,MATCH($Q$1,PM!$A$3:$A$34,0),18)</f>
        <v>6</v>
      </c>
      <c r="R15" s="26">
        <f>INDEX(PM!$A$3:$Z$34,MATCH($R$1,PM!$A$3:$A$34,0),18)</f>
        <v>5</v>
      </c>
      <c r="S15" s="26">
        <f>INDEX(PM!$A$3:$Z$34,MATCH($S$1,PM!$A$3:$A$34,0),18)</f>
        <v>5</v>
      </c>
      <c r="T15" s="26">
        <f>INDEX(PM!$A$3:$Z$34,MATCH($T$1,PM!$A$3:$A$34,0),18)</f>
        <v>5</v>
      </c>
      <c r="U15" s="26">
        <f>INDEX(PM!$A$3:$Z$34,MATCH($U$1,PM!$A$3:$A$34,0),18)</f>
        <v>7</v>
      </c>
      <c r="V15" s="26">
        <f>INDEX(PM!$A$3:$Z$34,MATCH($V$1,PM!$A$3:$A$34,0),18)</f>
        <v>5</v>
      </c>
      <c r="W15" s="26">
        <f>INDEX(PM!$A$3:$Z$34,MATCH($W$1,PM!$A$3:$A$34,0),18)</f>
        <v>6</v>
      </c>
      <c r="X15" s="26">
        <f>INDEX(PM!$A$3:$Y$34,MATCH($W$1,PM!$A$3:$A$34,0),18)</f>
        <v>6</v>
      </c>
      <c r="Y15" s="26">
        <f>INDEX(PM!$A$3:$Z$34,MATCH($Y$1,PM!$A$3:$A$34,0),18)</f>
        <v>7</v>
      </c>
      <c r="AA15" s="1"/>
      <c r="AB15" s="1"/>
      <c r="AC15" s="277">
        <f t="shared" si="2"/>
        <v>4</v>
      </c>
    </row>
    <row r="16" spans="1:29" ht="15.75" customHeight="1">
      <c r="A16" s="21">
        <v>14</v>
      </c>
      <c r="B16" s="62">
        <v>3</v>
      </c>
      <c r="C16" s="25">
        <f t="shared" si="1"/>
        <v>4</v>
      </c>
      <c r="D16" s="122">
        <f t="shared" si="0"/>
        <v>1</v>
      </c>
      <c r="E16" s="26">
        <f>INDEX(PM!$A$3:$Z$34,MATCH($E$1,PM!$A$3:$A$34,0),19)</f>
        <v>6</v>
      </c>
      <c r="F16" s="26">
        <f>INDEX(PM!$A$3:$Z$34,MATCH($F$1,PM!$A$3:$A$34,0),19)</f>
        <v>6</v>
      </c>
      <c r="G16" s="26">
        <f>INDEX(PM!$A$3:$Z$34,MATCH($G$1,PM!$A$3:$A$34,0),19)</f>
        <v>5</v>
      </c>
      <c r="H16" s="26">
        <f>INDEX(PM!$A$3:$Z$34,MATCH($H$1,PM!$A$3:$A$34,0),19)</f>
        <v>7</v>
      </c>
      <c r="I16" s="26">
        <f>INDEX(PM!$A$3:$Z$34,MATCH($I$1,PM!$A$3:$A$34,0),19)</f>
        <v>6</v>
      </c>
      <c r="J16" s="26">
        <f>INDEX(PM!$A$3:$Z$34,MATCH($J$1,PM!$A$3:$A$34,0),19)</f>
        <v>11</v>
      </c>
      <c r="K16" s="26">
        <f>INDEX(PM!$A$3:$Z$34,MATCH($K$1,PM!$A$3:$A$34,0),19)</f>
        <v>8</v>
      </c>
      <c r="L16" s="26">
        <f>INDEX(PM!$A$3:$Z$34,MATCH($L$1,PM!$A$3:$A$34,0),19)</f>
        <v>4</v>
      </c>
      <c r="M16" s="26">
        <f>INDEX(PM!$A$3:$Z$34,MATCH($M$1,PM!$A$3:$A$34,0),19)</f>
        <v>7</v>
      </c>
      <c r="N16" s="26">
        <f>INDEX(PM!$A$3:$Z$34,MATCH($N$1,PM!$A$3:$A$34,0),19)</f>
        <v>5</v>
      </c>
      <c r="O16" s="26">
        <f>INDEX(PM!$A$3:$Z$34,MATCH($O$1,PM!$A$3:$A$34,0),19)</f>
        <v>7</v>
      </c>
      <c r="P16" s="26">
        <f>INDEX(PM!$A$3:$Z$34,MATCH($P$1,PM!$A$3:$A$34,0),19)</f>
        <v>5</v>
      </c>
      <c r="Q16" s="26">
        <f>INDEX(PM!$A$3:$Z$34,MATCH($Q$1,PM!$A$3:$A$34,0),19)</f>
        <v>6</v>
      </c>
      <c r="R16" s="26">
        <f>INDEX(PM!$A$3:$Z$34,MATCH($R$1,PM!$A$3:$A$34,0),19)</f>
        <v>6</v>
      </c>
      <c r="S16" s="26">
        <f>INDEX(PM!$A$3:$Z$34,MATCH($S$1,PM!$A$3:$A$34,0),19)</f>
        <v>8</v>
      </c>
      <c r="T16" s="26">
        <f>INDEX(PM!$A$3:$Z$34,MATCH($T$1,PM!$A$3:$A$34,0),19)</f>
        <v>6</v>
      </c>
      <c r="U16" s="26">
        <f>INDEX(PM!$A$3:$Z$34,MATCH($U$1,PM!$A$3:$A$34,0),19)</f>
        <v>6</v>
      </c>
      <c r="V16" s="26">
        <f>INDEX(PM!$A$3:$Z$34,MATCH($V$1,PM!$A$3:$A$34,0),19)</f>
        <v>8</v>
      </c>
      <c r="W16" s="26">
        <f>INDEX(PM!$A$3:$Z$34,MATCH($W$1,PM!$A$3:$A$34,0),19)</f>
        <v>9</v>
      </c>
      <c r="X16" s="26">
        <f>INDEX(PM!$A$3:$Y$34,MATCH($W$1,PM!$A$3:$A$34,0),19)</f>
        <v>9</v>
      </c>
      <c r="Y16" s="26">
        <f>INDEX(PM!$A$3:$Z$34,MATCH($Y$1,PM!$A$3:$A$34,0),19)</f>
        <v>9</v>
      </c>
      <c r="AA16" s="1"/>
      <c r="AB16" s="1"/>
      <c r="AC16" s="277">
        <f t="shared" si="2"/>
        <v>4</v>
      </c>
    </row>
    <row r="17" spans="1:29" ht="15.75" customHeight="1">
      <c r="A17" s="21">
        <v>15</v>
      </c>
      <c r="B17" s="62">
        <v>5</v>
      </c>
      <c r="C17" s="25">
        <f t="shared" si="1"/>
        <v>2</v>
      </c>
      <c r="D17" s="122">
        <f t="shared" si="0"/>
        <v>1</v>
      </c>
      <c r="E17" s="26">
        <f>INDEX(PM!$A$3:$Z$34,MATCH($E$1,PM!$A$3:$A$34,0),20)</f>
        <v>9</v>
      </c>
      <c r="F17" s="26">
        <f>INDEX(PM!$A$3:$Z$34,MATCH($F$1,PM!$A$3:$A$34,0),20)</f>
        <v>8</v>
      </c>
      <c r="G17" s="26">
        <f>INDEX(PM!$A$3:$Z$34,MATCH($G$1,PM!$A$3:$A$34,0),20)</f>
        <v>4</v>
      </c>
      <c r="H17" s="26">
        <f>INDEX(PM!$A$3:$Z$34,MATCH($H$1,PM!$A$3:$A$34,0),20)</f>
        <v>4</v>
      </c>
      <c r="I17" s="26">
        <f>INDEX(PM!$A$3:$Z$34,MATCH($I$1,PM!$A$3:$A$34,0),20)</f>
        <v>6</v>
      </c>
      <c r="J17" s="26">
        <f>INDEX(PM!$A$3:$Z$34,MATCH($J$1,PM!$A$3:$A$34,0),20)</f>
        <v>4</v>
      </c>
      <c r="K17" s="26">
        <f>INDEX(PM!$A$3:$Z$34,MATCH($K$1,PM!$A$3:$A$34,0),20)</f>
        <v>5</v>
      </c>
      <c r="L17" s="26">
        <f>INDEX(PM!$A$3:$Z$34,MATCH($L$1,PM!$A$3:$A$34,0),20)</f>
        <v>3</v>
      </c>
      <c r="M17" s="26">
        <f>INDEX(PM!$A$3:$Z$34,MATCH($M$1,PM!$A$3:$A$34,0),20)</f>
        <v>6</v>
      </c>
      <c r="N17" s="26">
        <f>INDEX(PM!$A$3:$Z$34,MATCH($N$1,PM!$A$3:$A$34,0),20)</f>
        <v>4</v>
      </c>
      <c r="O17" s="26">
        <f>INDEX(PM!$A$3:$Z$34,MATCH($O$1,PM!$A$3:$A$34,0),20)</f>
        <v>4</v>
      </c>
      <c r="P17" s="26">
        <f>INDEX(PM!$A$3:$Z$34,MATCH($P$1,PM!$A$3:$A$34,0),20)</f>
        <v>2</v>
      </c>
      <c r="Q17" s="26">
        <f>INDEX(PM!$A$3:$Z$34,MATCH($Q$1,PM!$A$3:$A$34,0),20)</f>
        <v>5</v>
      </c>
      <c r="R17" s="26">
        <f>INDEX(PM!$A$3:$Z$34,MATCH($R$1,PM!$A$3:$A$34,0),20)</f>
        <v>4</v>
      </c>
      <c r="S17" s="26">
        <f>INDEX(PM!$A$3:$Z$34,MATCH($S$1,PM!$A$3:$A$34,0),20)</f>
        <v>4</v>
      </c>
      <c r="T17" s="26">
        <f>INDEX(PM!$A$3:$Z$34,MATCH($T$1,PM!$A$3:$A$34,0),20)</f>
        <v>3</v>
      </c>
      <c r="U17" s="26">
        <f>INDEX(PM!$A$3:$Z$34,MATCH($U$1,PM!$A$3:$A$34,0),20)</f>
        <v>6</v>
      </c>
      <c r="V17" s="26">
        <f>INDEX(PM!$A$3:$Z$34,MATCH($V$1,PM!$A$3:$A$34,0),20)</f>
        <v>4</v>
      </c>
      <c r="W17" s="26">
        <f>INDEX(PM!$A$3:$Z$34,MATCH($W$1,PM!$A$3:$A$34,0),20)</f>
        <v>4</v>
      </c>
      <c r="X17" s="26">
        <f>INDEX(PM!$A$3:$Y$34,MATCH($W$1,PM!$A$3:$A$34,0),20)</f>
        <v>4</v>
      </c>
      <c r="Y17" s="26">
        <f>INDEX(PM!$A$3:$Z$34,MATCH($Y$1,PM!$A$3:$A$34,0),20)</f>
        <v>3</v>
      </c>
      <c r="AA17" s="1"/>
      <c r="AB17" s="1"/>
      <c r="AC17" s="277">
        <f t="shared" si="2"/>
        <v>2</v>
      </c>
    </row>
    <row r="18" spans="1:29" ht="15.75" customHeight="1">
      <c r="A18" s="21">
        <v>16</v>
      </c>
      <c r="B18" s="62">
        <v>4</v>
      </c>
      <c r="C18" s="25">
        <f t="shared" si="1"/>
        <v>3</v>
      </c>
      <c r="D18" s="122">
        <f t="shared" si="0"/>
        <v>4</v>
      </c>
      <c r="E18" s="26">
        <f>INDEX(PM!$A$3:$Z$34,MATCH($E$1,PM!$A$3:$A$34,0),21)</f>
        <v>5</v>
      </c>
      <c r="F18" s="26">
        <f>INDEX(PM!$A$3:$Z$34,MATCH($F$1,PM!$A$3:$A$34,0),21)</f>
        <v>5</v>
      </c>
      <c r="G18" s="26">
        <f>INDEX(PM!$A$3:$Z$34,MATCH($G$1,PM!$A$3:$A$34,0),21)</f>
        <v>4</v>
      </c>
      <c r="H18" s="26">
        <f>INDEX(PM!$A$3:$Z$34,MATCH($H$1,PM!$A$3:$A$34,0),21)</f>
        <v>4</v>
      </c>
      <c r="I18" s="26">
        <f>INDEX(PM!$A$3:$Z$34,MATCH($I$1,PM!$A$3:$A$34,0),21)</f>
        <v>5</v>
      </c>
      <c r="J18" s="26">
        <f>INDEX(PM!$A$3:$Z$34,MATCH($J$1,PM!$A$3:$A$34,0),21)</f>
        <v>6</v>
      </c>
      <c r="K18" s="26">
        <f>INDEX(PM!$A$3:$Z$34,MATCH($K$1,PM!$A$3:$A$34,0),21)</f>
        <v>3</v>
      </c>
      <c r="L18" s="26">
        <f>INDEX(PM!$A$3:$Z$34,MATCH($L$1,PM!$A$3:$A$34,0),21)</f>
        <v>5</v>
      </c>
      <c r="M18" s="26">
        <f>INDEX(PM!$A$3:$Z$34,MATCH($M$1,PM!$A$3:$A$34,0),21)</f>
        <v>3</v>
      </c>
      <c r="N18" s="26">
        <f>INDEX(PM!$A$3:$Z$34,MATCH($N$1,PM!$A$3:$A$34,0),21)</f>
        <v>10</v>
      </c>
      <c r="O18" s="26">
        <f>INDEX(PM!$A$3:$Z$34,MATCH($O$1,PM!$A$3:$A$34,0),21)</f>
        <v>4</v>
      </c>
      <c r="P18" s="26">
        <f>INDEX(PM!$A$3:$Z$34,MATCH($P$1,PM!$A$3:$A$34,0),21)</f>
        <v>4</v>
      </c>
      <c r="Q18" s="26">
        <f>INDEX(PM!$A$3:$Z$34,MATCH($Q$1,PM!$A$3:$A$34,0),21)</f>
        <v>4</v>
      </c>
      <c r="R18" s="26">
        <f>INDEX(PM!$A$3:$Z$34,MATCH($R$1,PM!$A$3:$A$34,0),21)</f>
        <v>5</v>
      </c>
      <c r="S18" s="26">
        <f>INDEX(PM!$A$3:$Z$34,MATCH($S$1,PM!$A$3:$A$34,0),21)</f>
        <v>3</v>
      </c>
      <c r="T18" s="26">
        <f>INDEX(PM!$A$3:$Z$34,MATCH($T$1,PM!$A$3:$A$34,0),21)</f>
        <v>4</v>
      </c>
      <c r="U18" s="26">
        <f>INDEX(PM!$A$3:$Z$34,MATCH($U$1,PM!$A$3:$A$34,0),21)</f>
        <v>5</v>
      </c>
      <c r="V18" s="26">
        <f>INDEX(PM!$A$3:$Z$34,MATCH($V$1,PM!$A$3:$A$34,0),21)</f>
        <v>3</v>
      </c>
      <c r="W18" s="26">
        <f>INDEX(PM!$A$3:$Z$34,MATCH($W$1,PM!$A$3:$A$34,0),21)</f>
        <v>6</v>
      </c>
      <c r="X18" s="26">
        <f>INDEX(PM!$A$3:$Y$34,MATCH($W$1,PM!$A$3:$A$34,0),21)</f>
        <v>6</v>
      </c>
      <c r="Y18" s="26">
        <f>INDEX(PM!$A$3:$Z$34,MATCH($Y$1,PM!$A$3:$A$34,0),21)</f>
        <v>5</v>
      </c>
      <c r="AA18" s="1"/>
      <c r="AB18" s="1"/>
      <c r="AC18" s="277">
        <f t="shared" si="2"/>
        <v>3</v>
      </c>
    </row>
    <row r="19" spans="1:29" ht="15.75" customHeight="1">
      <c r="A19" s="21">
        <v>17</v>
      </c>
      <c r="B19" s="62">
        <v>4</v>
      </c>
      <c r="C19" s="25">
        <f t="shared" si="1"/>
        <v>3</v>
      </c>
      <c r="D19" s="122">
        <f t="shared" si="0"/>
        <v>1</v>
      </c>
      <c r="E19" s="26">
        <f>INDEX(PM!$A$3:$Z$34,MATCH($E$1,PM!$A$3:$A$34,0),22)</f>
        <v>6</v>
      </c>
      <c r="F19" s="26">
        <f>INDEX(PM!$A$3:$Z$34,MATCH($F$1,PM!$A$3:$A$34,0),22)</f>
        <v>6</v>
      </c>
      <c r="G19" s="26">
        <f>INDEX(PM!$A$3:$Z$34,MATCH($G$1,PM!$A$3:$A$34,0),22)</f>
        <v>5</v>
      </c>
      <c r="H19" s="26">
        <f>INDEX(PM!$A$3:$Z$34,MATCH($H$1,PM!$A$3:$A$34,0),22)</f>
        <v>6</v>
      </c>
      <c r="I19" s="26">
        <f>INDEX(PM!$A$3:$Z$34,MATCH($I$1,PM!$A$3:$A$34,0),22)</f>
        <v>5</v>
      </c>
      <c r="J19" s="26">
        <f>INDEX(PM!$A$3:$Z$34,MATCH($J$1,PM!$A$3:$A$34,0),22)</f>
        <v>5</v>
      </c>
      <c r="K19" s="26">
        <f>INDEX(PM!$A$3:$Z$34,MATCH($K$1,PM!$A$3:$A$34,0),22)</f>
        <v>3</v>
      </c>
      <c r="L19" s="26">
        <f>INDEX(PM!$A$3:$Z$34,MATCH($L$1,PM!$A$3:$A$34,0),22)</f>
        <v>4</v>
      </c>
      <c r="M19" s="26">
        <f>INDEX(PM!$A$3:$Z$34,MATCH($M$1,PM!$A$3:$A$34,0),22)</f>
        <v>4</v>
      </c>
      <c r="N19" s="26">
        <f>INDEX(PM!$A$3:$Z$34,MATCH($N$1,PM!$A$3:$A$34,0),22)</f>
        <v>4</v>
      </c>
      <c r="O19" s="26">
        <f>INDEX(PM!$A$3:$Z$34,MATCH($O$1,PM!$A$3:$A$34,0),22)</f>
        <v>4</v>
      </c>
      <c r="P19" s="26">
        <f>INDEX(PM!$A$3:$Z$34,MATCH($P$1,PM!$A$3:$A$34,0),22)</f>
        <v>5</v>
      </c>
      <c r="Q19" s="26">
        <f>INDEX(PM!$A$3:$Z$34,MATCH($Q$1,PM!$A$3:$A$34,0),22)</f>
        <v>5</v>
      </c>
      <c r="R19" s="26">
        <f>INDEX(PM!$A$3:$Z$34,MATCH($R$1,PM!$A$3:$A$34,0),22)</f>
        <v>4</v>
      </c>
      <c r="S19" s="26">
        <f>INDEX(PM!$A$3:$Z$34,MATCH($S$1,PM!$A$3:$A$34,0),22)</f>
        <v>8</v>
      </c>
      <c r="T19" s="26">
        <f>INDEX(PM!$A$3:$Z$34,MATCH($T$1,PM!$A$3:$A$34,0),22)</f>
        <v>5</v>
      </c>
      <c r="U19" s="26">
        <f>INDEX(PM!$A$3:$Z$34,MATCH($U$1,PM!$A$3:$A$34,0),22)</f>
        <v>5</v>
      </c>
      <c r="V19" s="26">
        <f>INDEX(PM!$A$3:$Z$34,MATCH($V$1,PM!$A$3:$A$34,0),22)</f>
        <v>6</v>
      </c>
      <c r="W19" s="26">
        <f>INDEX(PM!$A$3:$Z$34,MATCH($W$1,PM!$A$3:$A$34,0),22)</f>
        <v>5</v>
      </c>
      <c r="X19" s="26">
        <f>INDEX(PM!$A$3:$Y$34,MATCH($W$1,PM!$A$3:$A$34,0),22)</f>
        <v>5</v>
      </c>
      <c r="Y19" s="26">
        <f>INDEX(PM!$A$3:$Z$34,MATCH($Y$1,PM!$A$3:$A$34,0),22)</f>
        <v>4</v>
      </c>
      <c r="AA19" s="1"/>
      <c r="AB19" s="1"/>
      <c r="AC19" s="277">
        <f t="shared" si="2"/>
        <v>3</v>
      </c>
    </row>
    <row r="20" spans="1:29" ht="15.75" customHeight="1">
      <c r="A20" s="21">
        <v>18</v>
      </c>
      <c r="B20" s="62">
        <v>4</v>
      </c>
      <c r="C20" s="25">
        <f t="shared" si="1"/>
        <v>4</v>
      </c>
      <c r="D20" s="122">
        <f t="shared" si="0"/>
        <v>1</v>
      </c>
      <c r="E20" s="26">
        <f>INDEX(PM!$A$3:$Z$34,MATCH($E$1,PM!$A$3:$A$34,0),23)</f>
        <v>5</v>
      </c>
      <c r="F20" s="26">
        <f>INDEX(PM!$A$3:$Z$34,MATCH($F$1,PM!$A$3:$A$34,0),23)</f>
        <v>6</v>
      </c>
      <c r="G20" s="26">
        <f>INDEX(PM!$A$3:$Z$34,MATCH($G$1,PM!$A$3:$A$34,0),23)</f>
        <v>4</v>
      </c>
      <c r="H20" s="26">
        <f>INDEX(PM!$A$3:$Z$34,MATCH($H$1,PM!$A$3:$A$34,0),23)</f>
        <v>7</v>
      </c>
      <c r="I20" s="26">
        <f>INDEX(PM!$A$3:$Z$34,MATCH($I$1,PM!$A$3:$A$34,0),23)</f>
        <v>5</v>
      </c>
      <c r="J20" s="26">
        <f>INDEX(PM!$A$3:$Z$34,MATCH($J$1,PM!$A$3:$A$34,0),23)</f>
        <v>5</v>
      </c>
      <c r="K20" s="26">
        <f>INDEX(PM!$A$3:$Z$34,MATCH($K$1,PM!$A$3:$A$34,0),23)</f>
        <v>7</v>
      </c>
      <c r="L20" s="26">
        <f>INDEX(PM!$A$3:$Z$34,MATCH($L$1,PM!$A$3:$A$34,0),23)</f>
        <v>6</v>
      </c>
      <c r="M20" s="26">
        <f>INDEX(PM!$A$3:$Z$34,MATCH($M$1,PM!$A$3:$A$34,0),23)</f>
        <v>6</v>
      </c>
      <c r="N20" s="26">
        <f>INDEX(PM!$A$3:$Z$34,MATCH($N$1,PM!$A$3:$A$34,0),23)</f>
        <v>5</v>
      </c>
      <c r="O20" s="26">
        <f>INDEX(PM!$A$3:$Z$34,MATCH($O$1,PM!$A$3:$A$34,0),23)</f>
        <v>6</v>
      </c>
      <c r="P20" s="26">
        <f>INDEX(PM!$A$3:$Z$34,MATCH($P$1,PM!$A$3:$A$34,0),23)</f>
        <v>5</v>
      </c>
      <c r="Q20" s="26">
        <f>INDEX(PM!$A$3:$Z$34,MATCH($Q$1,PM!$A$3:$A$34,0),23)</f>
        <v>5</v>
      </c>
      <c r="R20" s="26">
        <f>INDEX(PM!$A$3:$Z$34,MATCH($R$1,PM!$A$3:$A$34,0),23)</f>
        <v>8</v>
      </c>
      <c r="S20" s="26">
        <f>INDEX(PM!$A$3:$Z$34,MATCH($S$1,PM!$A$3:$A$34,0),23)</f>
        <v>5</v>
      </c>
      <c r="T20" s="26">
        <f>INDEX(PM!$A$3:$Z$34,MATCH($T$1,PM!$A$3:$A$34,0),23)</f>
        <v>8</v>
      </c>
      <c r="U20" s="26">
        <f>INDEX(PM!$A$3:$Z$34,MATCH($U$1,PM!$A$3:$A$34,0),23)</f>
        <v>6</v>
      </c>
      <c r="V20" s="26">
        <f>INDEX(PM!$A$3:$Z$34,MATCH($V$1,PM!$A$3:$A$34,0),23)</f>
        <v>5</v>
      </c>
      <c r="W20" s="26">
        <f>INDEX(PM!$A$3:$Z$34,MATCH($W$1,PM!$A$3:$A$34,0),23)</f>
        <v>8</v>
      </c>
      <c r="X20" s="26">
        <f>INDEX(PM!$A$3:$Y$34,MATCH($W$1,PM!$A$3:$A$34,0),23)</f>
        <v>8</v>
      </c>
      <c r="Y20" s="26">
        <f>INDEX(PM!$A$3:$Z$34,MATCH($Y$1,PM!$A$3:$A$34,0),23)</f>
        <v>7</v>
      </c>
      <c r="AA20" s="1"/>
      <c r="AB20" s="1"/>
      <c r="AC20" s="277">
        <f t="shared" si="2"/>
        <v>4</v>
      </c>
    </row>
    <row r="21" spans="1:29" ht="21" customHeight="1">
      <c r="A21" s="20"/>
      <c r="B21" s="455" t="s">
        <v>41</v>
      </c>
      <c r="C21" s="455"/>
      <c r="D21" s="123">
        <f>SUMIF(D3:D20,1)</f>
        <v>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AA21" s="1"/>
      <c r="AB21" s="1"/>
      <c r="AC21" s="278"/>
    </row>
    <row r="22" spans="1:29" ht="15.75" customHeight="1">
      <c r="A22" s="446" t="s">
        <v>49</v>
      </c>
      <c r="B22" s="447"/>
      <c r="C22" s="448"/>
      <c r="D22" s="121"/>
    </row>
  </sheetData>
  <mergeCells count="29">
    <mergeCell ref="X1:X2"/>
    <mergeCell ref="Z6:AA6"/>
    <mergeCell ref="B21:C21"/>
    <mergeCell ref="A22:C22"/>
    <mergeCell ref="T1:T2"/>
    <mergeCell ref="U1:U2"/>
    <mergeCell ref="Y1:Y2"/>
    <mergeCell ref="Z3:AA3"/>
    <mergeCell ref="Z5:AA5"/>
    <mergeCell ref="N1:N2"/>
    <mergeCell ref="O1:O2"/>
    <mergeCell ref="P1:P2"/>
    <mergeCell ref="Q1:Q2"/>
    <mergeCell ref="R1:R2"/>
    <mergeCell ref="S1:S2"/>
    <mergeCell ref="H1:H2"/>
    <mergeCell ref="G1:G2"/>
    <mergeCell ref="W1:W2"/>
    <mergeCell ref="V1:V2"/>
    <mergeCell ref="B1:B2"/>
    <mergeCell ref="C1:C2"/>
    <mergeCell ref="D1:D2"/>
    <mergeCell ref="E1:E2"/>
    <mergeCell ref="F1:F2"/>
    <mergeCell ref="I1:I2"/>
    <mergeCell ref="J1:J2"/>
    <mergeCell ref="K1:K2"/>
    <mergeCell ref="L1:L2"/>
    <mergeCell ref="M1:M2"/>
  </mergeCells>
  <conditionalFormatting sqref="D3:D20">
    <cfRule type="cellIs" dxfId="94" priority="69" operator="equal">
      <formula>1</formula>
    </cfRule>
  </conditionalFormatting>
  <conditionalFormatting sqref="Y4 E4:W4">
    <cfRule type="duplicateValues" dxfId="93" priority="72"/>
    <cfRule type="expression" dxfId="92" priority="73">
      <formula>E4=$C$4</formula>
    </cfRule>
  </conditionalFormatting>
  <conditionalFormatting sqref="Y5 E5:W5">
    <cfRule type="duplicateValues" dxfId="91" priority="74"/>
    <cfRule type="expression" dxfId="90" priority="75">
      <formula>E5=$C$5</formula>
    </cfRule>
  </conditionalFormatting>
  <conditionalFormatting sqref="Y6 E6:W6">
    <cfRule type="duplicateValues" dxfId="89" priority="76"/>
    <cfRule type="expression" dxfId="88" priority="77">
      <formula>E6=$C$6</formula>
    </cfRule>
  </conditionalFormatting>
  <conditionalFormatting sqref="Y7 E7:W7">
    <cfRule type="duplicateValues" dxfId="87" priority="78"/>
    <cfRule type="expression" dxfId="86" priority="79">
      <formula>E7=$C$7</formula>
    </cfRule>
  </conditionalFormatting>
  <conditionalFormatting sqref="Y8 E8:W8">
    <cfRule type="duplicateValues" dxfId="85" priority="80"/>
    <cfRule type="expression" dxfId="84" priority="81">
      <formula>E8=$C$8</formula>
    </cfRule>
  </conditionalFormatting>
  <conditionalFormatting sqref="Y9 E9:W9">
    <cfRule type="duplicateValues" dxfId="83" priority="82"/>
    <cfRule type="expression" dxfId="82" priority="83">
      <formula>E9=$C$9</formula>
    </cfRule>
  </conditionalFormatting>
  <conditionalFormatting sqref="Y10 E10:W10">
    <cfRule type="duplicateValues" dxfId="81" priority="84"/>
    <cfRule type="expression" dxfId="80" priority="85">
      <formula>E10=$C$10</formula>
    </cfRule>
  </conditionalFormatting>
  <conditionalFormatting sqref="Y11 E11:W11">
    <cfRule type="duplicateValues" dxfId="79" priority="86"/>
    <cfRule type="expression" dxfId="78" priority="87">
      <formula>E11=$C$11</formula>
    </cfRule>
  </conditionalFormatting>
  <conditionalFormatting sqref="Y12 E12:W12">
    <cfRule type="duplicateValues" dxfId="77" priority="88"/>
    <cfRule type="expression" dxfId="76" priority="89">
      <formula>E12=$C$12</formula>
    </cfRule>
  </conditionalFormatting>
  <conditionalFormatting sqref="Y13 E13:W13">
    <cfRule type="duplicateValues" dxfId="75" priority="90"/>
    <cfRule type="expression" dxfId="74" priority="91">
      <formula>E13=$C$13</formula>
    </cfRule>
  </conditionalFormatting>
  <conditionalFormatting sqref="Y14 E14:W14">
    <cfRule type="duplicateValues" dxfId="73" priority="92"/>
    <cfRule type="expression" dxfId="72" priority="93">
      <formula>E14=$C$14</formula>
    </cfRule>
  </conditionalFormatting>
  <conditionalFormatting sqref="Y15 E15:W15">
    <cfRule type="duplicateValues" dxfId="71" priority="94"/>
    <cfRule type="expression" dxfId="70" priority="95">
      <formula>E15=$C$15</formula>
    </cfRule>
  </conditionalFormatting>
  <conditionalFormatting sqref="Y16 E16:W16">
    <cfRule type="duplicateValues" dxfId="69" priority="96"/>
    <cfRule type="expression" dxfId="68" priority="97">
      <formula>E16=$C$16</formula>
    </cfRule>
  </conditionalFormatting>
  <conditionalFormatting sqref="Y17 E17:W17">
    <cfRule type="duplicateValues" dxfId="67" priority="98"/>
    <cfRule type="expression" dxfId="66" priority="99">
      <formula>E17=$C$17</formula>
    </cfRule>
  </conditionalFormatting>
  <conditionalFormatting sqref="Y18 E18:W18">
    <cfRule type="duplicateValues" dxfId="65" priority="100"/>
    <cfRule type="expression" dxfId="64" priority="101">
      <formula>E18=$C$18</formula>
    </cfRule>
  </conditionalFormatting>
  <conditionalFormatting sqref="Y19 E19:W19">
    <cfRule type="duplicateValues" dxfId="63" priority="102"/>
    <cfRule type="expression" dxfId="62" priority="103">
      <formula>E19=$C$19</formula>
    </cfRule>
  </conditionalFormatting>
  <conditionalFormatting sqref="Y20 E20:W20">
    <cfRule type="duplicateValues" dxfId="61" priority="104"/>
    <cfRule type="expression" dxfId="60" priority="105">
      <formula>E20=$C$20</formula>
    </cfRule>
  </conditionalFormatting>
  <conditionalFormatting sqref="Y3 E3:W3">
    <cfRule type="duplicateValues" dxfId="59" priority="70"/>
    <cfRule type="expression" dxfId="58" priority="71">
      <formula>E3=$C$3</formula>
    </cfRule>
  </conditionalFormatting>
  <conditionalFormatting sqref="X4">
    <cfRule type="duplicateValues" dxfId="57" priority="26"/>
    <cfRule type="expression" dxfId="56" priority="27">
      <formula>X4=$C$4</formula>
    </cfRule>
  </conditionalFormatting>
  <conditionalFormatting sqref="X5">
    <cfRule type="duplicateValues" dxfId="55" priority="28"/>
    <cfRule type="expression" dxfId="54" priority="29">
      <formula>X5=$C$5</formula>
    </cfRule>
  </conditionalFormatting>
  <conditionalFormatting sqref="X6">
    <cfRule type="duplicateValues" dxfId="53" priority="30"/>
    <cfRule type="expression" dxfId="52" priority="31">
      <formula>X6=$C$6</formula>
    </cfRule>
  </conditionalFormatting>
  <conditionalFormatting sqref="X7">
    <cfRule type="duplicateValues" dxfId="51" priority="32"/>
    <cfRule type="expression" dxfId="50" priority="33">
      <formula>X7=$C$7</formula>
    </cfRule>
  </conditionalFormatting>
  <conditionalFormatting sqref="X8">
    <cfRule type="duplicateValues" dxfId="49" priority="34"/>
    <cfRule type="expression" dxfId="48" priority="35">
      <formula>X8=$C$8</formula>
    </cfRule>
  </conditionalFormatting>
  <conditionalFormatting sqref="X9">
    <cfRule type="duplicateValues" dxfId="47" priority="36"/>
    <cfRule type="expression" dxfId="46" priority="37">
      <formula>X9=$C$9</formula>
    </cfRule>
  </conditionalFormatting>
  <conditionalFormatting sqref="X10">
    <cfRule type="duplicateValues" dxfId="45" priority="38"/>
    <cfRule type="expression" dxfId="44" priority="39">
      <formula>X10=$C$10</formula>
    </cfRule>
  </conditionalFormatting>
  <conditionalFormatting sqref="X12">
    <cfRule type="duplicateValues" dxfId="43" priority="42"/>
    <cfRule type="expression" dxfId="42" priority="43">
      <formula>X12=$C$12</formula>
    </cfRule>
  </conditionalFormatting>
  <conditionalFormatting sqref="X13">
    <cfRule type="duplicateValues" dxfId="41" priority="44"/>
    <cfRule type="expression" dxfId="40" priority="45">
      <formula>X13=$C$13</formula>
    </cfRule>
  </conditionalFormatting>
  <conditionalFormatting sqref="X14">
    <cfRule type="duplicateValues" dxfId="39" priority="46"/>
    <cfRule type="expression" dxfId="38" priority="47">
      <formula>X14=$C$14</formula>
    </cfRule>
  </conditionalFormatting>
  <conditionalFormatting sqref="X15">
    <cfRule type="duplicateValues" dxfId="37" priority="48"/>
    <cfRule type="expression" dxfId="36" priority="49">
      <formula>X15=$C$15</formula>
    </cfRule>
  </conditionalFormatting>
  <conditionalFormatting sqref="X16">
    <cfRule type="duplicateValues" dxfId="35" priority="50"/>
    <cfRule type="expression" dxfId="34" priority="51">
      <formula>X16=$C$16</formula>
    </cfRule>
  </conditionalFormatting>
  <conditionalFormatting sqref="X17">
    <cfRule type="duplicateValues" dxfId="33" priority="52"/>
    <cfRule type="expression" dxfId="32" priority="53">
      <formula>X17=$C$17</formula>
    </cfRule>
  </conditionalFormatting>
  <conditionalFormatting sqref="X18">
    <cfRule type="duplicateValues" dxfId="31" priority="54"/>
    <cfRule type="expression" dxfId="30" priority="55">
      <formula>X18=$C$18</formula>
    </cfRule>
  </conditionalFormatting>
  <conditionalFormatting sqref="X19">
    <cfRule type="duplicateValues" dxfId="29" priority="56"/>
    <cfRule type="expression" dxfId="28" priority="57">
      <formula>X19=$C$19</formula>
    </cfRule>
  </conditionalFormatting>
  <conditionalFormatting sqref="X20">
    <cfRule type="duplicateValues" dxfId="27" priority="58"/>
    <cfRule type="expression" dxfId="26" priority="59">
      <formula>X20=$C$20</formula>
    </cfRule>
  </conditionalFormatting>
  <conditionalFormatting sqref="X3">
    <cfRule type="duplicateValues" dxfId="25" priority="24"/>
    <cfRule type="expression" dxfId="24" priority="25">
      <formula>X3=$C$3</formula>
    </cfRule>
  </conditionalFormatting>
  <conditionalFormatting sqref="E1:Y2">
    <cfRule type="cellIs" dxfId="23" priority="1" operator="equal">
      <formula>"Steve"</formula>
    </cfRule>
    <cfRule type="cellIs" dxfId="22" priority="2" operator="equal">
      <formula>"Ron"</formula>
    </cfRule>
    <cfRule type="cellIs" dxfId="21" priority="3" operator="equal">
      <formula>"Mike C"</formula>
    </cfRule>
    <cfRule type="cellIs" dxfId="20" priority="4" operator="equal">
      <formula>"Bob"</formula>
    </cfRule>
    <cfRule type="cellIs" dxfId="19" priority="5" operator="equal">
      <formula>"Bill"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pane xSplit="1" topLeftCell="B1" activePane="topRight" state="frozen"/>
      <selection activeCell="A23" sqref="A23"/>
      <selection pane="topRight" activeCell="V15" sqref="V15"/>
    </sheetView>
  </sheetViews>
  <sheetFormatPr defaultRowHeight="12.75"/>
  <cols>
    <col min="1" max="1" width="10.140625" bestFit="1" customWidth="1"/>
    <col min="2" max="2" width="10.5703125" style="193" customWidth="1"/>
    <col min="3" max="3" width="9.7109375" customWidth="1"/>
    <col min="5" max="5" width="10.85546875" bestFit="1" customWidth="1"/>
    <col min="7" max="7" width="9.140625" style="193"/>
    <col min="14" max="14" width="9.140625" style="193"/>
    <col min="18" max="18" width="10.28515625" bestFit="1" customWidth="1"/>
  </cols>
  <sheetData>
    <row r="1" spans="1:19" s="197" customFormat="1">
      <c r="B1" s="463" t="s">
        <v>108</v>
      </c>
      <c r="C1" s="464"/>
      <c r="D1" s="464"/>
      <c r="E1" s="464"/>
      <c r="F1" s="464"/>
      <c r="G1" s="465"/>
      <c r="H1" s="465"/>
      <c r="I1" s="463" t="s">
        <v>109</v>
      </c>
      <c r="J1" s="464"/>
      <c r="K1" s="464"/>
      <c r="L1" s="464"/>
      <c r="M1" s="464"/>
      <c r="N1" s="465"/>
      <c r="O1" s="465"/>
      <c r="P1" s="463" t="s">
        <v>67</v>
      </c>
      <c r="Q1" s="464"/>
      <c r="R1" s="461" t="s">
        <v>69</v>
      </c>
      <c r="S1" s="199"/>
    </row>
    <row r="2" spans="1:19" s="193" customFormat="1">
      <c r="B2" s="201" t="s">
        <v>33</v>
      </c>
      <c r="C2" s="202" t="s">
        <v>34</v>
      </c>
      <c r="D2" s="202" t="s">
        <v>61</v>
      </c>
      <c r="E2" s="202" t="s">
        <v>62</v>
      </c>
      <c r="F2" s="202" t="s">
        <v>63</v>
      </c>
      <c r="G2" s="203" t="s">
        <v>64</v>
      </c>
      <c r="H2" s="203" t="s">
        <v>68</v>
      </c>
      <c r="I2" s="201" t="s">
        <v>33</v>
      </c>
      <c r="J2" s="202" t="s">
        <v>34</v>
      </c>
      <c r="K2" s="202" t="s">
        <v>61</v>
      </c>
      <c r="L2" s="202" t="s">
        <v>62</v>
      </c>
      <c r="M2" s="202" t="s">
        <v>63</v>
      </c>
      <c r="N2" s="203" t="s">
        <v>64</v>
      </c>
      <c r="O2" s="203" t="s">
        <v>68</v>
      </c>
      <c r="P2" s="204" t="s">
        <v>65</v>
      </c>
      <c r="Q2" s="205" t="s">
        <v>66</v>
      </c>
      <c r="R2" s="462"/>
      <c r="S2" s="199"/>
    </row>
    <row r="3" spans="1:19" s="193" customFormat="1">
      <c r="A3" s="401"/>
      <c r="B3" s="206">
        <v>28</v>
      </c>
      <c r="C3" s="206">
        <v>28</v>
      </c>
      <c r="D3" s="206">
        <v>28</v>
      </c>
      <c r="E3" s="206">
        <v>28</v>
      </c>
      <c r="F3" s="206">
        <v>20</v>
      </c>
      <c r="G3" s="206">
        <v>20</v>
      </c>
      <c r="H3" s="206">
        <v>63</v>
      </c>
      <c r="I3" s="206">
        <v>28</v>
      </c>
      <c r="J3" s="206">
        <v>28</v>
      </c>
      <c r="K3" s="206">
        <v>28</v>
      </c>
      <c r="L3" s="206">
        <v>28</v>
      </c>
      <c r="M3" s="206">
        <v>20</v>
      </c>
      <c r="N3" s="206">
        <v>20</v>
      </c>
      <c r="O3" s="206">
        <v>63</v>
      </c>
      <c r="P3" s="206">
        <v>75</v>
      </c>
      <c r="Q3" s="206">
        <v>50</v>
      </c>
      <c r="R3" s="468">
        <f>SUM(B3:Q3)</f>
        <v>555</v>
      </c>
    </row>
    <row r="4" spans="1:19" ht="15" customHeight="1">
      <c r="A4" s="227" t="s">
        <v>86</v>
      </c>
      <c r="B4" s="200"/>
      <c r="C4" s="200">
        <v>7</v>
      </c>
      <c r="D4" s="200"/>
      <c r="E4" s="200"/>
      <c r="F4" s="200"/>
      <c r="G4" s="200"/>
      <c r="H4" s="200"/>
      <c r="I4" s="253"/>
      <c r="J4" s="253"/>
      <c r="K4" s="253"/>
      <c r="L4" s="253"/>
      <c r="M4" s="253"/>
      <c r="N4" s="253"/>
      <c r="O4" s="253"/>
      <c r="P4" s="200"/>
      <c r="Q4" s="200"/>
      <c r="R4" s="200">
        <f>SUM(B4:Q4)</f>
        <v>7</v>
      </c>
    </row>
    <row r="5" spans="1:19">
      <c r="A5" s="227" t="s">
        <v>12</v>
      </c>
      <c r="B5" s="200"/>
      <c r="C5" s="200"/>
      <c r="D5" s="200"/>
      <c r="E5" s="200"/>
      <c r="F5" s="200"/>
      <c r="G5" s="200"/>
      <c r="H5" s="200"/>
      <c r="I5" s="253"/>
      <c r="J5" s="253"/>
      <c r="K5" s="253"/>
      <c r="L5" s="253"/>
      <c r="M5" s="253"/>
      <c r="N5" s="253"/>
      <c r="O5" s="253"/>
      <c r="P5" s="200"/>
      <c r="Q5" s="200"/>
      <c r="R5" s="200">
        <f>SUM(B5:Q5)</f>
        <v>0</v>
      </c>
    </row>
    <row r="6" spans="1:19">
      <c r="A6" s="227" t="s">
        <v>48</v>
      </c>
      <c r="B6" s="200"/>
      <c r="C6" s="200"/>
      <c r="D6" s="200"/>
      <c r="E6" s="200"/>
      <c r="F6" s="200"/>
      <c r="G6" s="200"/>
      <c r="H6" s="200"/>
      <c r="I6" s="253"/>
      <c r="J6" s="253"/>
      <c r="K6" s="253"/>
      <c r="L6" s="253"/>
      <c r="M6" s="253"/>
      <c r="N6" s="253"/>
      <c r="O6" s="253"/>
      <c r="P6" s="200"/>
      <c r="Q6" s="200"/>
      <c r="R6" s="200">
        <f>SUM(B6:Q6)</f>
        <v>0</v>
      </c>
      <c r="S6" s="198"/>
    </row>
    <row r="7" spans="1:19">
      <c r="A7" s="227" t="s">
        <v>17</v>
      </c>
      <c r="B7" s="200"/>
      <c r="C7" s="200">
        <v>7</v>
      </c>
      <c r="D7" s="200"/>
      <c r="E7" s="200"/>
      <c r="F7" s="200"/>
      <c r="G7" s="200"/>
      <c r="H7" s="200"/>
      <c r="I7" s="253">
        <v>7</v>
      </c>
      <c r="J7" s="253">
        <v>7</v>
      </c>
      <c r="K7" s="253">
        <v>7</v>
      </c>
      <c r="L7" s="253"/>
      <c r="M7" s="253"/>
      <c r="N7" s="253"/>
      <c r="O7" s="253"/>
      <c r="P7" s="200"/>
      <c r="Q7" s="200"/>
      <c r="R7" s="200">
        <f>SUM(B7:Q7)</f>
        <v>28</v>
      </c>
    </row>
    <row r="8" spans="1:19">
      <c r="A8" s="227" t="s">
        <v>114</v>
      </c>
      <c r="B8" s="200"/>
      <c r="C8" s="200"/>
      <c r="D8" s="200"/>
      <c r="E8" s="200"/>
      <c r="F8" s="200"/>
      <c r="G8" s="200"/>
      <c r="H8" s="200"/>
      <c r="I8" s="253"/>
      <c r="J8" s="253"/>
      <c r="K8" s="253"/>
      <c r="L8" s="253"/>
      <c r="M8" s="253"/>
      <c r="N8" s="253"/>
      <c r="O8" s="253"/>
      <c r="P8" s="200"/>
      <c r="Q8" s="200"/>
      <c r="R8" s="200">
        <f>SUM(B8:Q8)</f>
        <v>0</v>
      </c>
    </row>
    <row r="9" spans="1:19">
      <c r="A9" s="227" t="s">
        <v>0</v>
      </c>
      <c r="B9" s="200"/>
      <c r="C9" s="200"/>
      <c r="D9" s="200"/>
      <c r="E9" s="200"/>
      <c r="F9" s="200"/>
      <c r="G9" s="200"/>
      <c r="H9" s="200">
        <v>14</v>
      </c>
      <c r="I9" s="253"/>
      <c r="J9" s="253"/>
      <c r="K9" s="253"/>
      <c r="L9" s="253"/>
      <c r="M9" s="253"/>
      <c r="N9" s="253"/>
      <c r="O9" s="253">
        <v>9</v>
      </c>
      <c r="P9" s="200"/>
      <c r="Q9" s="200"/>
      <c r="R9" s="200">
        <f>SUM(B9:Q9)</f>
        <v>23</v>
      </c>
    </row>
    <row r="10" spans="1:19">
      <c r="A10" s="228" t="s">
        <v>82</v>
      </c>
      <c r="B10" s="200"/>
      <c r="C10" s="200"/>
      <c r="D10" s="200"/>
      <c r="E10" s="200"/>
      <c r="F10" s="223"/>
      <c r="G10" s="223"/>
      <c r="H10" s="223"/>
      <c r="I10" s="253"/>
      <c r="J10" s="253"/>
      <c r="K10" s="253"/>
      <c r="L10" s="253"/>
      <c r="M10" s="254"/>
      <c r="N10" s="254"/>
      <c r="O10" s="254"/>
      <c r="P10" s="200"/>
      <c r="Q10" s="200"/>
      <c r="R10" s="200">
        <f>SUM(B10:Q10)</f>
        <v>0</v>
      </c>
    </row>
    <row r="11" spans="1:19">
      <c r="A11" s="227" t="s">
        <v>83</v>
      </c>
      <c r="B11" s="200"/>
      <c r="C11" s="200"/>
      <c r="D11" s="200"/>
      <c r="E11" s="200"/>
      <c r="F11" s="200"/>
      <c r="G11" s="200">
        <v>20</v>
      </c>
      <c r="H11" s="200"/>
      <c r="I11" s="253"/>
      <c r="J11" s="253"/>
      <c r="K11" s="253"/>
      <c r="L11" s="253"/>
      <c r="M11" s="253"/>
      <c r="N11" s="253"/>
      <c r="O11" s="253"/>
      <c r="P11" s="200"/>
      <c r="Q11" s="200"/>
      <c r="R11" s="200">
        <f>SUM(B11:Q11)</f>
        <v>20</v>
      </c>
    </row>
    <row r="12" spans="1:19">
      <c r="A12" s="227" t="s">
        <v>97</v>
      </c>
      <c r="B12" s="200"/>
      <c r="C12" s="200"/>
      <c r="D12" s="200"/>
      <c r="E12" s="200"/>
      <c r="F12" s="200"/>
      <c r="G12" s="200"/>
      <c r="H12" s="200"/>
      <c r="I12" s="253"/>
      <c r="J12" s="253"/>
      <c r="K12" s="253"/>
      <c r="L12" s="253"/>
      <c r="M12" s="253"/>
      <c r="N12" s="253">
        <v>20</v>
      </c>
      <c r="O12" s="253"/>
      <c r="P12" s="200"/>
      <c r="Q12" s="200"/>
      <c r="R12" s="200">
        <f>SUM(B12:Q12)</f>
        <v>20</v>
      </c>
    </row>
    <row r="13" spans="1:19">
      <c r="A13" s="227" t="s">
        <v>94</v>
      </c>
      <c r="B13" s="200">
        <v>7</v>
      </c>
      <c r="C13" s="200"/>
      <c r="D13" s="200">
        <v>7</v>
      </c>
      <c r="E13" s="200"/>
      <c r="F13" s="200"/>
      <c r="G13" s="200"/>
      <c r="H13" s="200"/>
      <c r="I13" s="253"/>
      <c r="J13" s="253"/>
      <c r="K13" s="253"/>
      <c r="L13" s="253"/>
      <c r="M13" s="253"/>
      <c r="N13" s="253"/>
      <c r="O13" s="253"/>
      <c r="P13" s="200"/>
      <c r="Q13" s="200"/>
      <c r="R13" s="200">
        <f>SUM(B13:Q13)</f>
        <v>14</v>
      </c>
    </row>
    <row r="14" spans="1:19">
      <c r="A14" s="227" t="s">
        <v>102</v>
      </c>
      <c r="B14" s="200"/>
      <c r="C14" s="200">
        <v>7</v>
      </c>
      <c r="D14" s="200"/>
      <c r="E14" s="200"/>
      <c r="F14" s="200"/>
      <c r="G14" s="200"/>
      <c r="H14" s="200"/>
      <c r="I14" s="253">
        <v>7</v>
      </c>
      <c r="J14" s="253">
        <v>7</v>
      </c>
      <c r="K14" s="253">
        <v>7</v>
      </c>
      <c r="L14" s="253"/>
      <c r="M14" s="253"/>
      <c r="N14" s="253"/>
      <c r="O14" s="253">
        <v>18</v>
      </c>
      <c r="P14" s="200"/>
      <c r="Q14" s="200"/>
      <c r="R14" s="200">
        <f>SUM(B14:Q14)</f>
        <v>46</v>
      </c>
    </row>
    <row r="15" spans="1:19">
      <c r="A15" s="227" t="s">
        <v>13</v>
      </c>
      <c r="B15" s="200"/>
      <c r="C15" s="200"/>
      <c r="D15" s="200"/>
      <c r="E15" s="200"/>
      <c r="F15" s="200"/>
      <c r="G15" s="200"/>
      <c r="H15" s="200"/>
      <c r="I15" s="253"/>
      <c r="J15" s="253"/>
      <c r="K15" s="253"/>
      <c r="L15" s="253"/>
      <c r="M15" s="253"/>
      <c r="N15" s="253"/>
      <c r="O15" s="253"/>
      <c r="P15" s="200"/>
      <c r="Q15" s="200"/>
      <c r="R15" s="200">
        <f t="shared" ref="R15:R17" si="0">SUM(B15:Q15)</f>
        <v>0</v>
      </c>
    </row>
    <row r="16" spans="1:19">
      <c r="A16" s="227" t="s">
        <v>110</v>
      </c>
      <c r="B16" s="200"/>
      <c r="C16" s="200"/>
      <c r="D16" s="200"/>
      <c r="E16" s="200"/>
      <c r="F16" s="200"/>
      <c r="G16" s="200"/>
      <c r="H16" s="200"/>
      <c r="I16" s="253"/>
      <c r="J16" s="253"/>
      <c r="K16" s="253"/>
      <c r="L16" s="253"/>
      <c r="M16" s="253"/>
      <c r="N16" s="253"/>
      <c r="O16" s="253">
        <v>9</v>
      </c>
      <c r="P16" s="200"/>
      <c r="Q16" s="200"/>
      <c r="R16" s="200">
        <f t="shared" si="0"/>
        <v>9</v>
      </c>
    </row>
    <row r="17" spans="1:18">
      <c r="A17" s="227" t="s">
        <v>104</v>
      </c>
      <c r="B17" s="200"/>
      <c r="C17" s="200"/>
      <c r="D17" s="200"/>
      <c r="E17" s="200"/>
      <c r="F17" s="200"/>
      <c r="G17" s="200"/>
      <c r="H17" s="200"/>
      <c r="I17" s="253"/>
      <c r="J17" s="253"/>
      <c r="K17" s="253"/>
      <c r="L17" s="253"/>
      <c r="M17" s="253"/>
      <c r="N17" s="253"/>
      <c r="O17" s="253"/>
      <c r="P17" s="200"/>
      <c r="Q17" s="200"/>
      <c r="R17" s="200">
        <f t="shared" si="0"/>
        <v>0</v>
      </c>
    </row>
    <row r="18" spans="1:18">
      <c r="A18" s="227" t="s">
        <v>100</v>
      </c>
      <c r="B18" s="200"/>
      <c r="C18" s="200"/>
      <c r="D18" s="200"/>
      <c r="E18" s="200"/>
      <c r="F18" s="200"/>
      <c r="G18" s="200"/>
      <c r="H18" s="200"/>
      <c r="I18" s="253"/>
      <c r="J18" s="253"/>
      <c r="K18" s="253"/>
      <c r="L18" s="253"/>
      <c r="M18" s="253"/>
      <c r="N18" s="253"/>
      <c r="O18" s="253"/>
      <c r="P18" s="200"/>
      <c r="Q18" s="200"/>
      <c r="R18" s="200">
        <f>SUM(B18:Q18)</f>
        <v>0</v>
      </c>
    </row>
    <row r="19" spans="1:18">
      <c r="A19" s="227" t="s">
        <v>78</v>
      </c>
      <c r="B19" s="200"/>
      <c r="C19" s="200"/>
      <c r="D19" s="200"/>
      <c r="E19" s="200"/>
      <c r="F19" s="200"/>
      <c r="G19" s="200"/>
      <c r="H19" s="200"/>
      <c r="I19" s="253"/>
      <c r="J19" s="253"/>
      <c r="K19" s="253"/>
      <c r="L19" s="253"/>
      <c r="M19" s="253"/>
      <c r="N19" s="253"/>
      <c r="O19" s="253"/>
      <c r="P19" s="200"/>
      <c r="Q19" s="200"/>
      <c r="R19" s="200">
        <f>SUM(B19:Q19)</f>
        <v>0</v>
      </c>
    </row>
    <row r="20" spans="1:18">
      <c r="A20" s="227" t="s">
        <v>18</v>
      </c>
      <c r="B20" s="200"/>
      <c r="C20" s="200"/>
      <c r="D20" s="200"/>
      <c r="E20" s="200"/>
      <c r="F20" s="200"/>
      <c r="G20" s="200"/>
      <c r="H20" s="200">
        <v>7</v>
      </c>
      <c r="I20" s="253"/>
      <c r="J20" s="253"/>
      <c r="K20" s="253"/>
      <c r="L20" s="253">
        <v>28</v>
      </c>
      <c r="M20" s="253"/>
      <c r="N20" s="253"/>
      <c r="O20" s="253">
        <v>9</v>
      </c>
      <c r="P20" s="200"/>
      <c r="Q20" s="200"/>
      <c r="R20" s="200">
        <f>SUM(B20:Q20)</f>
        <v>44</v>
      </c>
    </row>
    <row r="21" spans="1:18">
      <c r="A21" s="227" t="s">
        <v>14</v>
      </c>
      <c r="B21" s="200">
        <v>7</v>
      </c>
      <c r="C21" s="200"/>
      <c r="D21" s="200">
        <v>7</v>
      </c>
      <c r="E21" s="200"/>
      <c r="F21" s="200">
        <v>20</v>
      </c>
      <c r="G21" s="200"/>
      <c r="H21" s="200">
        <v>21</v>
      </c>
      <c r="I21" s="253"/>
      <c r="J21" s="253"/>
      <c r="K21" s="253"/>
      <c r="L21" s="253"/>
      <c r="M21" s="253"/>
      <c r="N21" s="253"/>
      <c r="O21" s="253">
        <v>9</v>
      </c>
      <c r="P21" s="200">
        <v>75</v>
      </c>
      <c r="Q21" s="200"/>
      <c r="R21" s="200">
        <f>SUM(B21:Q21)</f>
        <v>139</v>
      </c>
    </row>
    <row r="22" spans="1:18">
      <c r="A22" s="228" t="s">
        <v>99</v>
      </c>
      <c r="B22" s="200"/>
      <c r="C22" s="200"/>
      <c r="D22" s="200"/>
      <c r="E22" s="200"/>
      <c r="F22" s="200"/>
      <c r="G22" s="200"/>
      <c r="H22" s="200">
        <v>7</v>
      </c>
      <c r="I22" s="253">
        <v>7</v>
      </c>
      <c r="J22" s="253">
        <v>7</v>
      </c>
      <c r="K22" s="253">
        <v>7</v>
      </c>
      <c r="L22" s="253"/>
      <c r="M22" s="253"/>
      <c r="N22" s="253"/>
      <c r="O22" s="253"/>
      <c r="P22" s="200"/>
      <c r="Q22" s="200"/>
      <c r="R22" s="200">
        <f>SUM(B22:Q22)</f>
        <v>28</v>
      </c>
    </row>
    <row r="23" spans="1:18">
      <c r="A23" s="227" t="s">
        <v>79</v>
      </c>
      <c r="B23" s="200"/>
      <c r="C23" s="200">
        <v>7</v>
      </c>
      <c r="D23" s="200"/>
      <c r="E23" s="200">
        <v>28</v>
      </c>
      <c r="F23" s="200"/>
      <c r="G23" s="200"/>
      <c r="H23" s="200"/>
      <c r="I23" s="253"/>
      <c r="J23" s="253"/>
      <c r="K23" s="253"/>
      <c r="L23" s="253"/>
      <c r="M23" s="253"/>
      <c r="N23" s="253"/>
      <c r="O23" s="253">
        <v>9</v>
      </c>
      <c r="P23" s="200"/>
      <c r="Q23" s="200"/>
      <c r="R23" s="200">
        <f>SUM(B23:Q23)</f>
        <v>44</v>
      </c>
    </row>
    <row r="24" spans="1:18" s="265" customFormat="1">
      <c r="A24" s="227" t="s">
        <v>98</v>
      </c>
      <c r="B24" s="200"/>
      <c r="C24" s="200"/>
      <c r="D24" s="200"/>
      <c r="E24" s="200"/>
      <c r="F24" s="200"/>
      <c r="G24" s="200"/>
      <c r="H24" s="200"/>
      <c r="I24" s="253"/>
      <c r="J24" s="253"/>
      <c r="K24" s="253"/>
      <c r="L24" s="253"/>
      <c r="M24" s="253">
        <v>20</v>
      </c>
      <c r="N24" s="253"/>
      <c r="O24" s="253"/>
      <c r="P24" s="200"/>
      <c r="Q24" s="200"/>
      <c r="R24" s="200">
        <f>SUM(B24:Q24)</f>
        <v>20</v>
      </c>
    </row>
    <row r="25" spans="1:18" s="265" customFormat="1">
      <c r="A25" s="227" t="s">
        <v>103</v>
      </c>
      <c r="B25" s="200"/>
      <c r="C25" s="200"/>
      <c r="D25" s="200"/>
      <c r="E25" s="200"/>
      <c r="F25" s="200"/>
      <c r="G25" s="200"/>
      <c r="H25" s="200">
        <v>14</v>
      </c>
      <c r="I25" s="253"/>
      <c r="J25" s="253"/>
      <c r="K25" s="253"/>
      <c r="L25" s="253"/>
      <c r="M25" s="253"/>
      <c r="N25" s="253"/>
      <c r="O25" s="253"/>
      <c r="P25" s="200"/>
      <c r="Q25" s="200"/>
      <c r="R25" s="200">
        <f>SUM(B25:Q25)</f>
        <v>14</v>
      </c>
    </row>
    <row r="26" spans="1:18" s="265" customFormat="1">
      <c r="A26" s="227" t="s">
        <v>95</v>
      </c>
      <c r="B26" s="200">
        <v>7</v>
      </c>
      <c r="C26" s="200"/>
      <c r="D26" s="200">
        <v>7</v>
      </c>
      <c r="E26" s="200"/>
      <c r="F26" s="200"/>
      <c r="G26" s="200"/>
      <c r="H26" s="200"/>
      <c r="I26" s="253"/>
      <c r="J26" s="253"/>
      <c r="K26" s="253"/>
      <c r="L26" s="253"/>
      <c r="M26" s="253"/>
      <c r="N26" s="253"/>
      <c r="O26" s="253"/>
      <c r="P26" s="200"/>
      <c r="Q26" s="200"/>
      <c r="R26" s="200">
        <f>SUM(B26:Q26)</f>
        <v>14</v>
      </c>
    </row>
    <row r="27" spans="1:18" s="265" customFormat="1">
      <c r="A27" s="227" t="s">
        <v>96</v>
      </c>
      <c r="B27" s="200"/>
      <c r="C27" s="200"/>
      <c r="D27" s="200"/>
      <c r="E27" s="200"/>
      <c r="F27" s="200"/>
      <c r="G27" s="200"/>
      <c r="H27" s="200"/>
      <c r="I27" s="253"/>
      <c r="J27" s="253"/>
      <c r="K27" s="253"/>
      <c r="L27" s="253"/>
      <c r="M27" s="253"/>
      <c r="N27" s="253"/>
      <c r="O27" s="253"/>
      <c r="P27" s="200"/>
      <c r="Q27" s="200"/>
      <c r="R27" s="200">
        <f>SUM(B27:Q27)</f>
        <v>0</v>
      </c>
    </row>
    <row r="28" spans="1:18" s="323" customFormat="1">
      <c r="A28" s="227" t="s">
        <v>16</v>
      </c>
      <c r="B28" s="200">
        <v>7</v>
      </c>
      <c r="C28" s="200"/>
      <c r="D28" s="200">
        <v>7</v>
      </c>
      <c r="E28" s="200"/>
      <c r="F28" s="200"/>
      <c r="G28" s="200"/>
      <c r="H28" s="200"/>
      <c r="I28" s="253">
        <v>7</v>
      </c>
      <c r="J28" s="253">
        <v>7</v>
      </c>
      <c r="K28" s="253">
        <v>7</v>
      </c>
      <c r="L28" s="253"/>
      <c r="M28" s="253"/>
      <c r="N28" s="253"/>
      <c r="O28" s="253"/>
      <c r="P28" s="200"/>
      <c r="Q28" s="200">
        <v>50</v>
      </c>
      <c r="R28" s="200">
        <f>SUM(B28:Q28)</f>
        <v>85</v>
      </c>
    </row>
    <row r="29" spans="1:18" s="323" customFormat="1">
      <c r="A29" s="227" t="s">
        <v>15</v>
      </c>
      <c r="B29" s="200"/>
      <c r="C29" s="200"/>
      <c r="D29" s="200"/>
      <c r="E29" s="200"/>
      <c r="F29" s="200"/>
      <c r="G29" s="200"/>
      <c r="H29" s="200"/>
      <c r="I29" s="253"/>
      <c r="J29" s="253"/>
      <c r="K29" s="253"/>
      <c r="L29" s="253"/>
      <c r="M29" s="253"/>
      <c r="N29" s="253"/>
      <c r="O29" s="253"/>
      <c r="P29" s="200"/>
      <c r="Q29" s="200"/>
      <c r="R29" s="200">
        <f>SUM(B29:Q29)</f>
        <v>0</v>
      </c>
    </row>
    <row r="30" spans="1:18">
      <c r="A30" s="227" t="s">
        <v>11</v>
      </c>
      <c r="B30" s="200"/>
      <c r="C30" s="200"/>
      <c r="D30" s="200"/>
      <c r="E30" s="200"/>
      <c r="F30" s="200"/>
      <c r="G30" s="200"/>
      <c r="H30" s="200"/>
      <c r="I30" s="253"/>
      <c r="J30" s="253"/>
      <c r="K30" s="253"/>
      <c r="L30" s="253"/>
      <c r="M30" s="253"/>
      <c r="N30" s="253"/>
      <c r="O30" s="253"/>
      <c r="P30" s="200"/>
      <c r="Q30" s="200"/>
      <c r="R30" s="200">
        <f>SUM(B30:Q30)</f>
        <v>0</v>
      </c>
    </row>
    <row r="31" spans="1:18">
      <c r="A31" s="227" t="s">
        <v>80</v>
      </c>
      <c r="B31" s="200"/>
      <c r="C31" s="200"/>
      <c r="D31" s="200"/>
      <c r="E31" s="200"/>
      <c r="F31" s="200"/>
      <c r="G31" s="200"/>
      <c r="H31" s="200"/>
      <c r="I31" s="253"/>
      <c r="J31" s="253"/>
      <c r="K31" s="253"/>
      <c r="L31" s="253"/>
      <c r="M31" s="253"/>
      <c r="N31" s="253"/>
      <c r="O31" s="253"/>
      <c r="P31" s="200"/>
      <c r="Q31" s="200"/>
      <c r="R31" s="200">
        <f>SUM(B31:Q31)</f>
        <v>0</v>
      </c>
    </row>
    <row r="32" spans="1:18" s="379" customFormat="1">
      <c r="A32" s="399" t="s">
        <v>101</v>
      </c>
      <c r="B32" s="200"/>
      <c r="C32" s="200"/>
      <c r="D32" s="200"/>
      <c r="E32" s="200"/>
      <c r="F32" s="200"/>
      <c r="G32" s="200"/>
      <c r="H32" s="200"/>
      <c r="I32" s="253"/>
      <c r="J32" s="253"/>
      <c r="K32" s="253"/>
      <c r="L32" s="253"/>
      <c r="M32" s="253"/>
      <c r="N32" s="253"/>
      <c r="O32" s="253"/>
      <c r="P32" s="200"/>
      <c r="Q32" s="200"/>
      <c r="R32" s="200">
        <f>SUM(B32:Q32)</f>
        <v>0</v>
      </c>
    </row>
    <row r="33" spans="1:18" s="379" customFormat="1">
      <c r="A33" s="399" t="s">
        <v>77</v>
      </c>
      <c r="B33" s="200"/>
      <c r="C33" s="200"/>
      <c r="D33" s="200"/>
      <c r="E33" s="200"/>
      <c r="F33" s="200"/>
      <c r="G33" s="200"/>
      <c r="H33" s="200"/>
      <c r="I33" s="253"/>
      <c r="J33" s="253"/>
      <c r="K33" s="253"/>
      <c r="L33" s="253"/>
      <c r="M33" s="253"/>
      <c r="N33" s="253"/>
      <c r="O33" s="253"/>
      <c r="P33" s="200"/>
      <c r="Q33" s="200"/>
      <c r="R33" s="200">
        <f>SUM(B33:Q33)</f>
        <v>0</v>
      </c>
    </row>
    <row r="34" spans="1:18">
      <c r="A34" s="398" t="s">
        <v>49</v>
      </c>
      <c r="B34" s="207">
        <f>SUM(B4:B32)</f>
        <v>28</v>
      </c>
      <c r="C34" s="207">
        <f>SUM(C4:C32)</f>
        <v>28</v>
      </c>
      <c r="D34" s="207">
        <f>SUM(D4:D32)</f>
        <v>28</v>
      </c>
      <c r="E34" s="207">
        <f>SUM(E4:E32)</f>
        <v>28</v>
      </c>
      <c r="F34" s="207">
        <f>SUM(F4:F32)</f>
        <v>20</v>
      </c>
      <c r="G34" s="207">
        <f>SUM(G4:G32)</f>
        <v>20</v>
      </c>
      <c r="H34" s="207">
        <f>SUM(H4:H32)</f>
        <v>63</v>
      </c>
      <c r="I34" s="207">
        <f>SUM(I4:I32)</f>
        <v>28</v>
      </c>
      <c r="J34" s="207">
        <f>SUM(J4:J32)</f>
        <v>28</v>
      </c>
      <c r="K34" s="207">
        <f>SUM(K4:K32)</f>
        <v>28</v>
      </c>
      <c r="L34" s="207">
        <f>SUM(L4:L32)</f>
        <v>28</v>
      </c>
      <c r="M34" s="207">
        <f>SUM(M4:M32)</f>
        <v>20</v>
      </c>
      <c r="N34" s="207">
        <f>SUM(N4:N32)</f>
        <v>20</v>
      </c>
      <c r="O34" s="207">
        <f>SUM(O4:O32)</f>
        <v>63</v>
      </c>
      <c r="P34" s="207">
        <f>SUM(P4:P32)</f>
        <v>75</v>
      </c>
      <c r="Q34" s="207">
        <f>SUM(Q4:Q32)</f>
        <v>50</v>
      </c>
      <c r="R34" s="207">
        <f>SUM(R4:R32)</f>
        <v>555</v>
      </c>
    </row>
    <row r="35" spans="1:18">
      <c r="C35" s="215"/>
      <c r="D35" s="215"/>
      <c r="E35" s="127"/>
    </row>
  </sheetData>
  <sortState ref="A4:R33">
    <sortCondition ref="A4:A33"/>
  </sortState>
  <mergeCells count="4">
    <mergeCell ref="R1:R2"/>
    <mergeCell ref="B1:H1"/>
    <mergeCell ref="I1:O1"/>
    <mergeCell ref="P1:Q1"/>
  </mergeCells>
  <conditionalFormatting sqref="A1:A3 A35:A1048576">
    <cfRule type="cellIs" dxfId="18" priority="7" operator="equal">
      <formula>"Shakoor"</formula>
    </cfRule>
  </conditionalFormatting>
  <conditionalFormatting sqref="A4:A33">
    <cfRule type="cellIs" dxfId="17" priority="2" operator="equal">
      <formula>"Steve"</formula>
    </cfRule>
    <cfRule type="cellIs" dxfId="16" priority="3" operator="equal">
      <formula>"Ron"</formula>
    </cfRule>
    <cfRule type="cellIs" dxfId="15" priority="4" operator="equal">
      <formula>"Herb"</formula>
    </cfRule>
    <cfRule type="cellIs" dxfId="14" priority="5" operator="equal">
      <formula>"Bob"</formula>
    </cfRule>
    <cfRule type="cellIs" dxfId="13" priority="6" operator="equal">
      <formula>"Bill"</formula>
    </cfRule>
  </conditionalFormatting>
  <conditionalFormatting sqref="A4:A33">
    <cfRule type="cellIs" dxfId="12" priority="1" operator="equal">
      <formula>"Ed"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 EoS Pairings</vt:lpstr>
      <vt:lpstr>Standings</vt:lpstr>
      <vt:lpstr>AM</vt:lpstr>
      <vt:lpstr>FBO AM</vt:lpstr>
      <vt:lpstr>Cuts AM</vt:lpstr>
      <vt:lpstr>PM</vt:lpstr>
      <vt:lpstr>FBO PM</vt:lpstr>
      <vt:lpstr>Cuts PM</vt:lpstr>
      <vt:lpstr>Winnings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Leichnam, Rudy I CIV SPAWARSYSCEN-ATLANTIC, 55161</dc:creator>
  <cp:lastModifiedBy>Leichnam, Rudy I CIV SPAWARSYSCEN-ATLANTIC, 55161</cp:lastModifiedBy>
  <cp:lastPrinted>2017-10-03T10:03:44Z</cp:lastPrinted>
  <dcterms:created xsi:type="dcterms:W3CDTF">2014-10-03T11:04:16Z</dcterms:created>
  <dcterms:modified xsi:type="dcterms:W3CDTF">2017-10-08T15:00:29Z</dcterms:modified>
</cp:coreProperties>
</file>