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dy2\Downloads\"/>
    </mc:Choice>
  </mc:AlternateContent>
  <xr:revisionPtr revIDLastSave="0" documentId="13_ncr:1_{0FAFF13E-02D2-43F0-81D7-061EC969E2AC}" xr6:coauthVersionLast="45" xr6:coauthVersionMax="45" xr10:uidLastSave="{00000000-0000-0000-0000-000000000000}"/>
  <bookViews>
    <workbookView xWindow="-110" yWindow="-110" windowWidth="19420" windowHeight="11020" tabRatio="712" xr2:uid="{00000000-000D-0000-FFFF-FFFF00000000}"/>
  </bookViews>
  <sheets>
    <sheet name="2020 EoS Pairings" sheetId="1" r:id="rId1"/>
    <sheet name="Standings" sheetId="2" r:id="rId2"/>
    <sheet name="AM" sheetId="15" r:id="rId3"/>
    <sheet name="FBO AM" sheetId="17" r:id="rId4"/>
    <sheet name="Cuts AM" sheetId="48" r:id="rId5"/>
    <sheet name="PM" sheetId="42" r:id="rId6"/>
    <sheet name="FBO PM" sheetId="34" r:id="rId7"/>
    <sheet name="Cuts PM" sheetId="46" r:id="rId8"/>
    <sheet name="Winnings" sheetId="2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2" l="1"/>
  <c r="E23" i="2"/>
  <c r="X4" i="46"/>
  <c r="N3" i="29"/>
  <c r="V59" i="17" l="1"/>
  <c r="V59" i="34"/>
  <c r="V50" i="17"/>
  <c r="V58" i="17"/>
  <c r="M21" i="1"/>
  <c r="C4" i="2"/>
  <c r="X6" i="46" l="1"/>
  <c r="P16" i="1"/>
  <c r="S20" i="48" l="1"/>
  <c r="S19" i="48"/>
  <c r="S18" i="48"/>
  <c r="S17" i="48"/>
  <c r="S16" i="48"/>
  <c r="S15" i="48"/>
  <c r="S14" i="48"/>
  <c r="S13" i="48"/>
  <c r="S12" i="48"/>
  <c r="S11" i="48"/>
  <c r="S10" i="48"/>
  <c r="S9" i="48"/>
  <c r="S8" i="48"/>
  <c r="S7" i="48"/>
  <c r="S6" i="48"/>
  <c r="S5" i="48"/>
  <c r="S4" i="48"/>
  <c r="S3" i="48"/>
  <c r="J9" i="1" l="1"/>
  <c r="G6" i="1"/>
  <c r="J21" i="1" l="1"/>
  <c r="G21" i="1"/>
  <c r="D21" i="1"/>
  <c r="M20" i="1"/>
  <c r="D20" i="1"/>
  <c r="D19" i="1"/>
  <c r="G19" i="1"/>
  <c r="J19" i="1"/>
  <c r="M19" i="1"/>
  <c r="M18" i="1"/>
  <c r="J18" i="1"/>
  <c r="G18" i="1"/>
  <c r="D18" i="1"/>
  <c r="J17" i="1"/>
  <c r="G17" i="1"/>
  <c r="D17" i="1"/>
  <c r="J16" i="1"/>
  <c r="D16" i="1"/>
  <c r="J20" i="1"/>
  <c r="I16" i="1" l="1"/>
  <c r="L20" i="1"/>
  <c r="I20" i="1"/>
  <c r="G20" i="1"/>
  <c r="A19" i="42"/>
  <c r="B19" i="42" s="1"/>
  <c r="A22" i="15"/>
  <c r="B22" i="15" s="1"/>
  <c r="A18" i="15"/>
  <c r="A31" i="17" s="1"/>
  <c r="G9" i="1"/>
  <c r="D9" i="1"/>
  <c r="A51" i="34"/>
  <c r="N14" i="42"/>
  <c r="X14" i="42"/>
  <c r="A23" i="17"/>
  <c r="A14" i="15"/>
  <c r="N14" i="15"/>
  <c r="X14" i="15"/>
  <c r="L7" i="1"/>
  <c r="M7" i="1"/>
  <c r="N23" i="42"/>
  <c r="N20" i="42"/>
  <c r="W3" i="48"/>
  <c r="N19" i="42"/>
  <c r="N21" i="42"/>
  <c r="N22" i="42"/>
  <c r="N24" i="42"/>
  <c r="N25" i="42"/>
  <c r="N26" i="42"/>
  <c r="X19" i="42"/>
  <c r="X20" i="42"/>
  <c r="X21" i="42"/>
  <c r="X22" i="42"/>
  <c r="X23" i="42"/>
  <c r="X24" i="42"/>
  <c r="X25" i="42"/>
  <c r="X26" i="42"/>
  <c r="A26" i="42"/>
  <c r="D26" i="42" s="1"/>
  <c r="A25" i="42"/>
  <c r="A46" i="34" s="1"/>
  <c r="A24" i="42"/>
  <c r="A45" i="34" s="1"/>
  <c r="A23" i="42"/>
  <c r="A44" i="34" s="1"/>
  <c r="A22" i="42"/>
  <c r="C22" i="42" s="1"/>
  <c r="A39" i="17"/>
  <c r="B39" i="17"/>
  <c r="C39" i="17"/>
  <c r="D39" i="17"/>
  <c r="E39" i="17"/>
  <c r="F39" i="17"/>
  <c r="G39" i="17"/>
  <c r="H39" i="17"/>
  <c r="I39" i="17"/>
  <c r="J39" i="17"/>
  <c r="L39" i="17"/>
  <c r="M39" i="17"/>
  <c r="N39" i="17"/>
  <c r="O39" i="17"/>
  <c r="P39" i="17"/>
  <c r="Q39" i="17"/>
  <c r="R39" i="17"/>
  <c r="S39" i="17"/>
  <c r="T39" i="17"/>
  <c r="B31" i="17"/>
  <c r="C31" i="17"/>
  <c r="D31" i="17"/>
  <c r="E31" i="17"/>
  <c r="F31" i="17"/>
  <c r="G31" i="17"/>
  <c r="H31" i="17"/>
  <c r="I31" i="17"/>
  <c r="J31" i="17"/>
  <c r="L31" i="17"/>
  <c r="M31" i="17"/>
  <c r="N31" i="17"/>
  <c r="O31" i="17"/>
  <c r="P31" i="17"/>
  <c r="Q31" i="17"/>
  <c r="R31" i="17"/>
  <c r="S31" i="17"/>
  <c r="T31" i="17"/>
  <c r="N22" i="15"/>
  <c r="X22" i="15"/>
  <c r="B18" i="15"/>
  <c r="N18" i="15"/>
  <c r="X18" i="15"/>
  <c r="L21" i="1"/>
  <c r="I21" i="1"/>
  <c r="F21" i="1"/>
  <c r="C21" i="1"/>
  <c r="M9" i="1"/>
  <c r="L9" i="1"/>
  <c r="M8" i="1"/>
  <c r="L8" i="1"/>
  <c r="F5" i="1"/>
  <c r="Y23" i="42" l="1"/>
  <c r="B26" i="42"/>
  <c r="C26" i="42"/>
  <c r="A20" i="42"/>
  <c r="D20" i="42" s="1"/>
  <c r="F20" i="1"/>
  <c r="B24" i="42"/>
  <c r="Y22" i="15"/>
  <c r="Y14" i="42"/>
  <c r="D25" i="42"/>
  <c r="C25" i="42"/>
  <c r="B25" i="42"/>
  <c r="D24" i="42"/>
  <c r="P21" i="1"/>
  <c r="N21" i="1" s="1"/>
  <c r="C24" i="42"/>
  <c r="B23" i="42"/>
  <c r="D23" i="42"/>
  <c r="C23" i="42"/>
  <c r="P9" i="1"/>
  <c r="A21" i="42"/>
  <c r="C21" i="42" s="1"/>
  <c r="L18" i="1"/>
  <c r="C20" i="1"/>
  <c r="B22" i="42"/>
  <c r="A39" i="34"/>
  <c r="C19" i="42"/>
  <c r="A14" i="42"/>
  <c r="B14" i="42" s="1"/>
  <c r="D22" i="42"/>
  <c r="C20" i="42"/>
  <c r="B20" i="42"/>
  <c r="A37" i="34"/>
  <c r="D19" i="42"/>
  <c r="A36" i="34"/>
  <c r="Y21" i="42"/>
  <c r="Y18" i="15"/>
  <c r="Y14" i="15"/>
  <c r="D6" i="1"/>
  <c r="D22" i="15"/>
  <c r="C22" i="15"/>
  <c r="D14" i="15"/>
  <c r="B14" i="15"/>
  <c r="C14" i="15"/>
  <c r="Y25" i="42"/>
  <c r="Z25" i="42" s="1"/>
  <c r="Y20" i="42"/>
  <c r="Y19" i="42"/>
  <c r="Z19" i="42" s="1"/>
  <c r="Y24" i="42"/>
  <c r="Z24" i="42" s="1"/>
  <c r="Y22" i="42"/>
  <c r="Z22" i="42" s="1"/>
  <c r="Y26" i="42"/>
  <c r="Z26" i="42" s="1"/>
  <c r="D18" i="15"/>
  <c r="C18" i="15"/>
  <c r="X8" i="15"/>
  <c r="N21" i="15"/>
  <c r="N3" i="42"/>
  <c r="X18" i="42"/>
  <c r="N18" i="42"/>
  <c r="A18" i="42"/>
  <c r="B18" i="42" s="1"/>
  <c r="A17" i="42"/>
  <c r="A16" i="42"/>
  <c r="A15" i="42"/>
  <c r="A13" i="42"/>
  <c r="A12" i="42"/>
  <c r="A11" i="42"/>
  <c r="A15" i="34"/>
  <c r="A9" i="42"/>
  <c r="A8" i="42"/>
  <c r="A7" i="42"/>
  <c r="A5" i="42"/>
  <c r="A4" i="42"/>
  <c r="E4" i="2" s="1"/>
  <c r="G4" i="2" s="1"/>
  <c r="A3" i="42"/>
  <c r="L19" i="1"/>
  <c r="Z23" i="42" l="1"/>
  <c r="E3" i="46"/>
  <c r="F3" i="46"/>
  <c r="J3" i="46"/>
  <c r="G3" i="46"/>
  <c r="H3" i="46"/>
  <c r="I3" i="46"/>
  <c r="O21" i="1"/>
  <c r="Z14" i="15"/>
  <c r="Z22" i="15"/>
  <c r="Z21" i="42"/>
  <c r="A38" i="34"/>
  <c r="D21" i="42"/>
  <c r="B21" i="42"/>
  <c r="P20" i="1"/>
  <c r="N20" i="1" s="1"/>
  <c r="Z20" i="42"/>
  <c r="C14" i="42"/>
  <c r="Z14" i="42" s="1"/>
  <c r="D14" i="42"/>
  <c r="U15" i="46"/>
  <c r="T17" i="46"/>
  <c r="T13" i="46"/>
  <c r="T9" i="46"/>
  <c r="T5" i="46"/>
  <c r="T20" i="46"/>
  <c r="T16" i="46"/>
  <c r="T12" i="46"/>
  <c r="T8" i="46"/>
  <c r="T4" i="46"/>
  <c r="T19" i="46"/>
  <c r="T15" i="46"/>
  <c r="T11" i="46"/>
  <c r="T7" i="46"/>
  <c r="T3" i="46"/>
  <c r="T18" i="46"/>
  <c r="T14" i="46"/>
  <c r="T10" i="46"/>
  <c r="T6" i="46"/>
  <c r="U17" i="46"/>
  <c r="U13" i="46"/>
  <c r="U5" i="46"/>
  <c r="S5" i="46"/>
  <c r="S4" i="46"/>
  <c r="U18" i="46"/>
  <c r="AB4" i="42"/>
  <c r="U10" i="46"/>
  <c r="U6" i="46"/>
  <c r="U19" i="46"/>
  <c r="U3" i="46"/>
  <c r="U7" i="46"/>
  <c r="U4" i="46"/>
  <c r="S15" i="46"/>
  <c r="S19" i="46"/>
  <c r="R3" i="46"/>
  <c r="S3" i="46"/>
  <c r="S10" i="46"/>
  <c r="U20" i="46"/>
  <c r="U16" i="46"/>
  <c r="U12" i="46"/>
  <c r="S17" i="46"/>
  <c r="S20" i="46"/>
  <c r="S14" i="46"/>
  <c r="S18" i="46"/>
  <c r="S6" i="46"/>
  <c r="S12" i="46"/>
  <c r="S11" i="46"/>
  <c r="U9" i="46"/>
  <c r="U8" i="46"/>
  <c r="S13" i="46"/>
  <c r="S16" i="46"/>
  <c r="S9" i="46"/>
  <c r="S7" i="46"/>
  <c r="S8" i="46"/>
  <c r="U11" i="46"/>
  <c r="U14" i="46"/>
  <c r="Y18" i="42"/>
  <c r="Z18" i="15"/>
  <c r="D18" i="42"/>
  <c r="A31" i="34"/>
  <c r="C18" i="42"/>
  <c r="A23" i="34"/>
  <c r="Z18" i="42" l="1"/>
  <c r="O20" i="1"/>
  <c r="W4" i="48"/>
  <c r="X2" i="15" l="1"/>
  <c r="N2" i="15"/>
  <c r="X2" i="42"/>
  <c r="N2" i="42"/>
  <c r="J6" i="1"/>
  <c r="G7" i="1"/>
  <c r="G5" i="1"/>
  <c r="D7" i="1"/>
  <c r="J8" i="1"/>
  <c r="J5" i="1" l="1"/>
  <c r="J7" i="1"/>
  <c r="P7" i="1" s="1"/>
  <c r="N8" i="42" l="1"/>
  <c r="I8" i="1" l="1"/>
  <c r="R20" i="46" l="1"/>
  <c r="R16" i="46"/>
  <c r="R12" i="46"/>
  <c r="R8" i="46"/>
  <c r="R4" i="46"/>
  <c r="R15" i="46"/>
  <c r="R11" i="46"/>
  <c r="R7" i="46"/>
  <c r="R19" i="46"/>
  <c r="R18" i="46"/>
  <c r="R14" i="46"/>
  <c r="R10" i="46"/>
  <c r="R6" i="46"/>
  <c r="R17" i="46"/>
  <c r="R13" i="46"/>
  <c r="R9" i="46"/>
  <c r="R5" i="46"/>
  <c r="O30" i="29" l="1"/>
  <c r="R13" i="29"/>
  <c r="R14" i="29"/>
  <c r="B12" i="42"/>
  <c r="R29" i="29" l="1"/>
  <c r="C30" i="29"/>
  <c r="D30" i="29"/>
  <c r="E30" i="29"/>
  <c r="F30" i="29"/>
  <c r="G30" i="29"/>
  <c r="H30" i="29"/>
  <c r="I30" i="29"/>
  <c r="J30" i="29"/>
  <c r="K30" i="29"/>
  <c r="L30" i="29"/>
  <c r="M30" i="29"/>
  <c r="N30" i="29"/>
  <c r="P30" i="29"/>
  <c r="Q30" i="29"/>
  <c r="B30" i="29"/>
  <c r="A20" i="15"/>
  <c r="A16" i="15"/>
  <c r="A12" i="15"/>
  <c r="A8" i="15"/>
  <c r="A4" i="15"/>
  <c r="A5" i="15"/>
  <c r="F9" i="1" l="1"/>
  <c r="F8" i="1"/>
  <c r="F7" i="1"/>
  <c r="F6" i="1"/>
  <c r="R25" i="29"/>
  <c r="R26" i="29"/>
  <c r="R27" i="29"/>
  <c r="R28" i="29"/>
  <c r="F19" i="1" l="1"/>
  <c r="F17" i="1"/>
  <c r="F18" i="1"/>
  <c r="R24" i="29" l="1"/>
  <c r="R23" i="29"/>
  <c r="R22" i="29"/>
  <c r="R21" i="29"/>
  <c r="R20" i="29"/>
  <c r="R19" i="29"/>
  <c r="R18" i="29"/>
  <c r="R17" i="29"/>
  <c r="R16" i="29"/>
  <c r="R15" i="29"/>
  <c r="R12" i="29"/>
  <c r="R11" i="29"/>
  <c r="R10" i="29"/>
  <c r="R9" i="29"/>
  <c r="R8" i="29"/>
  <c r="R7" i="29"/>
  <c r="R6" i="29"/>
  <c r="R5" i="29"/>
  <c r="R4" i="29"/>
  <c r="R3" i="29"/>
  <c r="T54" i="34"/>
  <c r="S54" i="34"/>
  <c r="R54" i="34"/>
  <c r="Q54" i="34"/>
  <c r="P54" i="34"/>
  <c r="O54" i="34"/>
  <c r="N54" i="34"/>
  <c r="M54" i="34"/>
  <c r="L54" i="34"/>
  <c r="J54" i="34"/>
  <c r="I54" i="34"/>
  <c r="H54" i="34"/>
  <c r="G54" i="34"/>
  <c r="F54" i="34"/>
  <c r="E54" i="34"/>
  <c r="D54" i="34"/>
  <c r="C54" i="34"/>
  <c r="B54" i="34"/>
  <c r="T53" i="34"/>
  <c r="S53" i="34"/>
  <c r="R53" i="34"/>
  <c r="Q53" i="34"/>
  <c r="P53" i="34"/>
  <c r="O53" i="34"/>
  <c r="N53" i="34"/>
  <c r="M53" i="34"/>
  <c r="L53" i="34"/>
  <c r="J53" i="34"/>
  <c r="I53" i="34"/>
  <c r="H53" i="34"/>
  <c r="G53" i="34"/>
  <c r="F53" i="34"/>
  <c r="E53" i="34"/>
  <c r="D53" i="34"/>
  <c r="C53" i="34"/>
  <c r="B53" i="34"/>
  <c r="T52" i="34"/>
  <c r="S52" i="34"/>
  <c r="R52" i="34"/>
  <c r="Q52" i="34"/>
  <c r="P52" i="34"/>
  <c r="O52" i="34"/>
  <c r="N52" i="34"/>
  <c r="M52" i="34"/>
  <c r="L52" i="34"/>
  <c r="J52" i="34"/>
  <c r="I52" i="34"/>
  <c r="H52" i="34"/>
  <c r="G52" i="34"/>
  <c r="F52" i="34"/>
  <c r="E52" i="34"/>
  <c r="D52" i="34"/>
  <c r="C52" i="34"/>
  <c r="B52" i="34"/>
  <c r="T51" i="34"/>
  <c r="S51" i="34"/>
  <c r="R51" i="34"/>
  <c r="Q51" i="34"/>
  <c r="P51" i="34"/>
  <c r="O51" i="34"/>
  <c r="N51" i="34"/>
  <c r="M51" i="34"/>
  <c r="L51" i="34"/>
  <c r="J51" i="34"/>
  <c r="I51" i="34"/>
  <c r="H51" i="34"/>
  <c r="G51" i="34"/>
  <c r="F51" i="34"/>
  <c r="E51" i="34"/>
  <c r="D51" i="34"/>
  <c r="C51" i="34"/>
  <c r="B51" i="34"/>
  <c r="T47" i="34"/>
  <c r="S47" i="34"/>
  <c r="R47" i="34"/>
  <c r="Q47" i="34"/>
  <c r="P47" i="34"/>
  <c r="O47" i="34"/>
  <c r="N47" i="34"/>
  <c r="M47" i="34"/>
  <c r="L47" i="34"/>
  <c r="J47" i="34"/>
  <c r="I47" i="34"/>
  <c r="H47" i="34"/>
  <c r="G47" i="34"/>
  <c r="F47" i="34"/>
  <c r="E47" i="34"/>
  <c r="D47" i="34"/>
  <c r="C47" i="34"/>
  <c r="B47" i="34"/>
  <c r="T46" i="34"/>
  <c r="S46" i="34"/>
  <c r="R46" i="34"/>
  <c r="Q46" i="34"/>
  <c r="P46" i="34"/>
  <c r="O46" i="34"/>
  <c r="N46" i="34"/>
  <c r="M46" i="34"/>
  <c r="L46" i="34"/>
  <c r="J46" i="34"/>
  <c r="I46" i="34"/>
  <c r="H46" i="34"/>
  <c r="G46" i="34"/>
  <c r="F46" i="34"/>
  <c r="E46" i="34"/>
  <c r="D46" i="34"/>
  <c r="C46" i="34"/>
  <c r="B46" i="34"/>
  <c r="T45" i="34"/>
  <c r="S45" i="34"/>
  <c r="R45" i="34"/>
  <c r="Q45" i="34"/>
  <c r="P45" i="34"/>
  <c r="O45" i="34"/>
  <c r="N45" i="34"/>
  <c r="M45" i="34"/>
  <c r="L45" i="34"/>
  <c r="J45" i="34"/>
  <c r="I45" i="34"/>
  <c r="H45" i="34"/>
  <c r="G45" i="34"/>
  <c r="F45" i="34"/>
  <c r="E45" i="34"/>
  <c r="D45" i="34"/>
  <c r="C45" i="34"/>
  <c r="B45" i="34"/>
  <c r="T44" i="34"/>
  <c r="S44" i="34"/>
  <c r="R44" i="34"/>
  <c r="Q44" i="34"/>
  <c r="P44" i="34"/>
  <c r="O44" i="34"/>
  <c r="N44" i="34"/>
  <c r="M44" i="34"/>
  <c r="L44" i="34"/>
  <c r="J44" i="34"/>
  <c r="I44" i="34"/>
  <c r="H44" i="34"/>
  <c r="G44" i="34"/>
  <c r="F44" i="34"/>
  <c r="E44" i="34"/>
  <c r="D44" i="34"/>
  <c r="C44" i="34"/>
  <c r="B44" i="34"/>
  <c r="T39" i="34"/>
  <c r="S39" i="34"/>
  <c r="R39" i="34"/>
  <c r="Q39" i="34"/>
  <c r="P39" i="34"/>
  <c r="O39" i="34"/>
  <c r="N39" i="34"/>
  <c r="M39" i="34"/>
  <c r="L39" i="34"/>
  <c r="J39" i="34"/>
  <c r="I39" i="34"/>
  <c r="H39" i="34"/>
  <c r="G39" i="34"/>
  <c r="F39" i="34"/>
  <c r="E39" i="34"/>
  <c r="D39" i="34"/>
  <c r="C39" i="34"/>
  <c r="B39" i="34"/>
  <c r="T38" i="34"/>
  <c r="S38" i="34"/>
  <c r="R38" i="34"/>
  <c r="Q38" i="34"/>
  <c r="P38" i="34"/>
  <c r="O38" i="34"/>
  <c r="N38" i="34"/>
  <c r="M38" i="34"/>
  <c r="L38" i="34"/>
  <c r="J38" i="34"/>
  <c r="I38" i="34"/>
  <c r="H38" i="34"/>
  <c r="G38" i="34"/>
  <c r="F38" i="34"/>
  <c r="E38" i="34"/>
  <c r="D38" i="34"/>
  <c r="C38" i="34"/>
  <c r="B38" i="34"/>
  <c r="T37" i="34"/>
  <c r="S37" i="34"/>
  <c r="R37" i="34"/>
  <c r="Q37" i="34"/>
  <c r="P37" i="34"/>
  <c r="O37" i="34"/>
  <c r="N37" i="34"/>
  <c r="M37" i="34"/>
  <c r="L37" i="34"/>
  <c r="J37" i="34"/>
  <c r="I37" i="34"/>
  <c r="H37" i="34"/>
  <c r="G37" i="34"/>
  <c r="F37" i="34"/>
  <c r="E37" i="34"/>
  <c r="D37" i="34"/>
  <c r="C37" i="34"/>
  <c r="B37" i="34"/>
  <c r="T36" i="34"/>
  <c r="S36" i="34"/>
  <c r="R36" i="34"/>
  <c r="Q36" i="34"/>
  <c r="P36" i="34"/>
  <c r="O36" i="34"/>
  <c r="N36" i="34"/>
  <c r="M36" i="34"/>
  <c r="L36" i="34"/>
  <c r="J36" i="34"/>
  <c r="I36" i="34"/>
  <c r="H36" i="34"/>
  <c r="G36" i="34"/>
  <c r="F36" i="34"/>
  <c r="E36" i="34"/>
  <c r="D36" i="34"/>
  <c r="C36" i="34"/>
  <c r="B36" i="34"/>
  <c r="T31" i="34"/>
  <c r="S31" i="34"/>
  <c r="R31" i="34"/>
  <c r="Q31" i="34"/>
  <c r="P31" i="34"/>
  <c r="O31" i="34"/>
  <c r="N31" i="34"/>
  <c r="M31" i="34"/>
  <c r="L31" i="34"/>
  <c r="J31" i="34"/>
  <c r="I31" i="34"/>
  <c r="H31" i="34"/>
  <c r="G31" i="34"/>
  <c r="F31" i="34"/>
  <c r="E31" i="34"/>
  <c r="D31" i="34"/>
  <c r="C31" i="34"/>
  <c r="B31" i="34"/>
  <c r="T30" i="34"/>
  <c r="S30" i="34"/>
  <c r="R30" i="34"/>
  <c r="Q30" i="34"/>
  <c r="P30" i="34"/>
  <c r="O30" i="34"/>
  <c r="N30" i="34"/>
  <c r="M30" i="34"/>
  <c r="L30" i="34"/>
  <c r="J30" i="34"/>
  <c r="I30" i="34"/>
  <c r="H30" i="34"/>
  <c r="G30" i="34"/>
  <c r="F30" i="34"/>
  <c r="E30" i="34"/>
  <c r="D30" i="34"/>
  <c r="C30" i="34"/>
  <c r="B30" i="34"/>
  <c r="T29" i="34"/>
  <c r="S29" i="34"/>
  <c r="R29" i="34"/>
  <c r="Q29" i="34"/>
  <c r="P29" i="34"/>
  <c r="O29" i="34"/>
  <c r="N29" i="34"/>
  <c r="M29" i="34"/>
  <c r="L29" i="34"/>
  <c r="J29" i="34"/>
  <c r="I29" i="34"/>
  <c r="H29" i="34"/>
  <c r="G29" i="34"/>
  <c r="F29" i="34"/>
  <c r="E29" i="34"/>
  <c r="D29" i="34"/>
  <c r="C29" i="34"/>
  <c r="B29" i="34"/>
  <c r="T28" i="34"/>
  <c r="S28" i="34"/>
  <c r="R28" i="34"/>
  <c r="Q28" i="34"/>
  <c r="P28" i="34"/>
  <c r="O28" i="34"/>
  <c r="N28" i="34"/>
  <c r="M28" i="34"/>
  <c r="L28" i="34"/>
  <c r="J28" i="34"/>
  <c r="I28" i="34"/>
  <c r="H28" i="34"/>
  <c r="G28" i="34"/>
  <c r="F28" i="34"/>
  <c r="E28" i="34"/>
  <c r="D28" i="34"/>
  <c r="C28" i="34"/>
  <c r="B28" i="34"/>
  <c r="T23" i="34"/>
  <c r="S23" i="34"/>
  <c r="R23" i="34"/>
  <c r="Q23" i="34"/>
  <c r="P23" i="34"/>
  <c r="O23" i="34"/>
  <c r="N23" i="34"/>
  <c r="M23" i="34"/>
  <c r="L23" i="34"/>
  <c r="J23" i="34"/>
  <c r="I23" i="34"/>
  <c r="H23" i="34"/>
  <c r="G23" i="34"/>
  <c r="F23" i="34"/>
  <c r="E23" i="34"/>
  <c r="D23" i="34"/>
  <c r="C23" i="34"/>
  <c r="B23" i="34"/>
  <c r="T22" i="34"/>
  <c r="S22" i="34"/>
  <c r="R22" i="34"/>
  <c r="Q22" i="34"/>
  <c r="P22" i="34"/>
  <c r="O22" i="34"/>
  <c r="N22" i="34"/>
  <c r="M22" i="34"/>
  <c r="L22" i="34"/>
  <c r="J22" i="34"/>
  <c r="I22" i="34"/>
  <c r="H22" i="34"/>
  <c r="G22" i="34"/>
  <c r="F22" i="34"/>
  <c r="E22" i="34"/>
  <c r="D22" i="34"/>
  <c r="C22" i="34"/>
  <c r="B22" i="34"/>
  <c r="T21" i="34"/>
  <c r="S21" i="34"/>
  <c r="R21" i="34"/>
  <c r="Q21" i="34"/>
  <c r="P21" i="34"/>
  <c r="O21" i="34"/>
  <c r="N21" i="34"/>
  <c r="M21" i="34"/>
  <c r="L21" i="34"/>
  <c r="J21" i="34"/>
  <c r="I21" i="34"/>
  <c r="H21" i="34"/>
  <c r="G21" i="34"/>
  <c r="F21" i="34"/>
  <c r="E21" i="34"/>
  <c r="D21" i="34"/>
  <c r="C21" i="34"/>
  <c r="B21" i="34"/>
  <c r="T20" i="34"/>
  <c r="S20" i="34"/>
  <c r="R20" i="34"/>
  <c r="Q20" i="34"/>
  <c r="P20" i="34"/>
  <c r="O20" i="34"/>
  <c r="N20" i="34"/>
  <c r="M20" i="34"/>
  <c r="L20" i="34"/>
  <c r="J20" i="34"/>
  <c r="I20" i="34"/>
  <c r="H20" i="34"/>
  <c r="G20" i="34"/>
  <c r="F20" i="34"/>
  <c r="E20" i="34"/>
  <c r="D20" i="34"/>
  <c r="C20" i="34"/>
  <c r="B20" i="34"/>
  <c r="T15" i="34"/>
  <c r="S15" i="34"/>
  <c r="R15" i="34"/>
  <c r="Q15" i="34"/>
  <c r="P15" i="34"/>
  <c r="O15" i="34"/>
  <c r="N15" i="34"/>
  <c r="M15" i="34"/>
  <c r="L15" i="34"/>
  <c r="J15" i="34"/>
  <c r="I15" i="34"/>
  <c r="H15" i="34"/>
  <c r="G15" i="34"/>
  <c r="F15" i="34"/>
  <c r="E15" i="34"/>
  <c r="D15" i="34"/>
  <c r="C15" i="34"/>
  <c r="B15" i="34"/>
  <c r="T14" i="34"/>
  <c r="S14" i="34"/>
  <c r="R14" i="34"/>
  <c r="Q14" i="34"/>
  <c r="P14" i="34"/>
  <c r="O14" i="34"/>
  <c r="N14" i="34"/>
  <c r="M14" i="34"/>
  <c r="L14" i="34"/>
  <c r="J14" i="34"/>
  <c r="I14" i="34"/>
  <c r="H14" i="34"/>
  <c r="G14" i="34"/>
  <c r="F14" i="34"/>
  <c r="E14" i="34"/>
  <c r="D14" i="34"/>
  <c r="C14" i="34"/>
  <c r="B14" i="34"/>
  <c r="T13" i="34"/>
  <c r="S13" i="34"/>
  <c r="R13" i="34"/>
  <c r="Q13" i="34"/>
  <c r="P13" i="34"/>
  <c r="O13" i="34"/>
  <c r="N13" i="34"/>
  <c r="M13" i="34"/>
  <c r="L13" i="34"/>
  <c r="J13" i="34"/>
  <c r="I13" i="34"/>
  <c r="H13" i="34"/>
  <c r="G13" i="34"/>
  <c r="F13" i="34"/>
  <c r="E13" i="34"/>
  <c r="D13" i="34"/>
  <c r="C13" i="34"/>
  <c r="B13" i="34"/>
  <c r="T12" i="34"/>
  <c r="S12" i="34"/>
  <c r="R12" i="34"/>
  <c r="Q12" i="34"/>
  <c r="P12" i="34"/>
  <c r="O12" i="34"/>
  <c r="N12" i="34"/>
  <c r="M12" i="34"/>
  <c r="L12" i="34"/>
  <c r="J12" i="34"/>
  <c r="I12" i="34"/>
  <c r="H12" i="34"/>
  <c r="G12" i="34"/>
  <c r="F12" i="34"/>
  <c r="E12" i="34"/>
  <c r="D12" i="34"/>
  <c r="C12" i="34"/>
  <c r="B12" i="34"/>
  <c r="T7" i="34"/>
  <c r="S7" i="34"/>
  <c r="R7" i="34"/>
  <c r="Q7" i="34"/>
  <c r="P7" i="34"/>
  <c r="O7" i="34"/>
  <c r="N7" i="34"/>
  <c r="M7" i="34"/>
  <c r="L7" i="34"/>
  <c r="J7" i="34"/>
  <c r="I7" i="34"/>
  <c r="H7" i="34"/>
  <c r="G7" i="34"/>
  <c r="F7" i="34"/>
  <c r="E7" i="34"/>
  <c r="D7" i="34"/>
  <c r="C7" i="34"/>
  <c r="B7" i="34"/>
  <c r="T6" i="34"/>
  <c r="S6" i="34"/>
  <c r="R6" i="34"/>
  <c r="Q6" i="34"/>
  <c r="P6" i="34"/>
  <c r="O6" i="34"/>
  <c r="N6" i="34"/>
  <c r="M6" i="34"/>
  <c r="L6" i="34"/>
  <c r="J6" i="34"/>
  <c r="I6" i="34"/>
  <c r="H6" i="34"/>
  <c r="G6" i="34"/>
  <c r="F6" i="34"/>
  <c r="E6" i="34"/>
  <c r="D6" i="34"/>
  <c r="C6" i="34"/>
  <c r="B6" i="34"/>
  <c r="T5" i="34"/>
  <c r="S5" i="34"/>
  <c r="R5" i="34"/>
  <c r="Q5" i="34"/>
  <c r="P5" i="34"/>
  <c r="O5" i="34"/>
  <c r="N5" i="34"/>
  <c r="M5" i="34"/>
  <c r="L5" i="34"/>
  <c r="J5" i="34"/>
  <c r="I5" i="34"/>
  <c r="H5" i="34"/>
  <c r="G5" i="34"/>
  <c r="F5" i="34"/>
  <c r="E5" i="34"/>
  <c r="D5" i="34"/>
  <c r="C5" i="34"/>
  <c r="B5" i="34"/>
  <c r="T4" i="34"/>
  <c r="S4" i="34"/>
  <c r="R4" i="34"/>
  <c r="Q4" i="34"/>
  <c r="P4" i="34"/>
  <c r="O4" i="34"/>
  <c r="N4" i="34"/>
  <c r="M4" i="34"/>
  <c r="L4" i="34"/>
  <c r="J4" i="34"/>
  <c r="I4" i="34"/>
  <c r="H4" i="34"/>
  <c r="G4" i="34"/>
  <c r="F4" i="34"/>
  <c r="E4" i="34"/>
  <c r="D4" i="34"/>
  <c r="C4" i="34"/>
  <c r="B4" i="34"/>
  <c r="X17" i="42"/>
  <c r="N17" i="42"/>
  <c r="X16" i="42"/>
  <c r="N16" i="42"/>
  <c r="X15" i="42"/>
  <c r="N15" i="42"/>
  <c r="X13" i="42"/>
  <c r="N13" i="42"/>
  <c r="X12" i="42"/>
  <c r="N12" i="42"/>
  <c r="X11" i="42"/>
  <c r="N11" i="42"/>
  <c r="X9" i="42"/>
  <c r="N9" i="42"/>
  <c r="X8" i="42"/>
  <c r="X7" i="42"/>
  <c r="N7" i="42"/>
  <c r="X5" i="42"/>
  <c r="N5" i="42"/>
  <c r="X3" i="42"/>
  <c r="T38" i="17"/>
  <c r="S38" i="17"/>
  <c r="R38" i="17"/>
  <c r="Q38" i="17"/>
  <c r="P38" i="17"/>
  <c r="O38" i="17"/>
  <c r="N38" i="17"/>
  <c r="M38" i="17"/>
  <c r="L38" i="17"/>
  <c r="J38" i="17"/>
  <c r="I38" i="17"/>
  <c r="H38" i="17"/>
  <c r="G38" i="17"/>
  <c r="F38" i="17"/>
  <c r="E38" i="17"/>
  <c r="D38" i="17"/>
  <c r="C38" i="17"/>
  <c r="B38" i="17"/>
  <c r="T37" i="17"/>
  <c r="S37" i="17"/>
  <c r="R37" i="17"/>
  <c r="Q37" i="17"/>
  <c r="P37" i="17"/>
  <c r="O37" i="17"/>
  <c r="N37" i="17"/>
  <c r="M37" i="17"/>
  <c r="L37" i="17"/>
  <c r="J37" i="17"/>
  <c r="I37" i="17"/>
  <c r="H37" i="17"/>
  <c r="G37" i="17"/>
  <c r="F37" i="17"/>
  <c r="E37" i="17"/>
  <c r="D37" i="17"/>
  <c r="C37" i="17"/>
  <c r="B37" i="17"/>
  <c r="T36" i="17"/>
  <c r="S36" i="17"/>
  <c r="R36" i="17"/>
  <c r="Q36" i="17"/>
  <c r="P36" i="17"/>
  <c r="O36" i="17"/>
  <c r="N36" i="17"/>
  <c r="M36" i="17"/>
  <c r="L36" i="17"/>
  <c r="J36" i="17"/>
  <c r="I36" i="17"/>
  <c r="H36" i="17"/>
  <c r="G36" i="17"/>
  <c r="F36" i="17"/>
  <c r="E36" i="17"/>
  <c r="D36" i="17"/>
  <c r="C36" i="17"/>
  <c r="B36" i="17"/>
  <c r="T30" i="17"/>
  <c r="S30" i="17"/>
  <c r="R30" i="17"/>
  <c r="Q30" i="17"/>
  <c r="P30" i="17"/>
  <c r="O30" i="17"/>
  <c r="N30" i="17"/>
  <c r="M30" i="17"/>
  <c r="L30" i="17"/>
  <c r="J30" i="17"/>
  <c r="I30" i="17"/>
  <c r="H30" i="17"/>
  <c r="G30" i="17"/>
  <c r="F30" i="17"/>
  <c r="E30" i="17"/>
  <c r="D30" i="17"/>
  <c r="C30" i="17"/>
  <c r="B30" i="17"/>
  <c r="T29" i="17"/>
  <c r="S29" i="17"/>
  <c r="R29" i="17"/>
  <c r="Q29" i="17"/>
  <c r="P29" i="17"/>
  <c r="O29" i="17"/>
  <c r="N29" i="17"/>
  <c r="M29" i="17"/>
  <c r="L29" i="17"/>
  <c r="J29" i="17"/>
  <c r="I29" i="17"/>
  <c r="H29" i="17"/>
  <c r="G29" i="17"/>
  <c r="F29" i="17"/>
  <c r="E29" i="17"/>
  <c r="D29" i="17"/>
  <c r="C29" i="17"/>
  <c r="B29" i="17"/>
  <c r="T28" i="17"/>
  <c r="S28" i="17"/>
  <c r="R28" i="17"/>
  <c r="Q28" i="17"/>
  <c r="P28" i="17"/>
  <c r="O28" i="17"/>
  <c r="N28" i="17"/>
  <c r="M28" i="17"/>
  <c r="L28" i="17"/>
  <c r="J28" i="17"/>
  <c r="I28" i="17"/>
  <c r="H28" i="17"/>
  <c r="G28" i="17"/>
  <c r="F28" i="17"/>
  <c r="E28" i="17"/>
  <c r="D28" i="17"/>
  <c r="C28" i="17"/>
  <c r="B28" i="17"/>
  <c r="T23" i="17"/>
  <c r="S23" i="17"/>
  <c r="R23" i="17"/>
  <c r="Q23" i="17"/>
  <c r="P23" i="17"/>
  <c r="O23" i="17"/>
  <c r="N23" i="17"/>
  <c r="M23" i="17"/>
  <c r="L23" i="17"/>
  <c r="J23" i="17"/>
  <c r="I23" i="17"/>
  <c r="H23" i="17"/>
  <c r="G23" i="17"/>
  <c r="F23" i="17"/>
  <c r="E23" i="17"/>
  <c r="D23" i="17"/>
  <c r="C23" i="17"/>
  <c r="B23" i="17"/>
  <c r="T22" i="17"/>
  <c r="S22" i="17"/>
  <c r="R22" i="17"/>
  <c r="Q22" i="17"/>
  <c r="P22" i="17"/>
  <c r="O22" i="17"/>
  <c r="N22" i="17"/>
  <c r="M22" i="17"/>
  <c r="L22" i="17"/>
  <c r="J22" i="17"/>
  <c r="I22" i="17"/>
  <c r="H22" i="17"/>
  <c r="G22" i="17"/>
  <c r="F22" i="17"/>
  <c r="E22" i="17"/>
  <c r="D22" i="17"/>
  <c r="C22" i="17"/>
  <c r="B22" i="17"/>
  <c r="T21" i="17"/>
  <c r="S21" i="17"/>
  <c r="R21" i="17"/>
  <c r="Q21" i="17"/>
  <c r="P21" i="17"/>
  <c r="O21" i="17"/>
  <c r="N21" i="17"/>
  <c r="M21" i="17"/>
  <c r="L21" i="17"/>
  <c r="J21" i="17"/>
  <c r="I21" i="17"/>
  <c r="H21" i="17"/>
  <c r="G21" i="17"/>
  <c r="F21" i="17"/>
  <c r="E21" i="17"/>
  <c r="D21" i="17"/>
  <c r="C21" i="17"/>
  <c r="B21" i="17"/>
  <c r="T20" i="17"/>
  <c r="S20" i="17"/>
  <c r="R20" i="17"/>
  <c r="Q20" i="17"/>
  <c r="P20" i="17"/>
  <c r="O20" i="17"/>
  <c r="N20" i="17"/>
  <c r="M20" i="17"/>
  <c r="L20" i="17"/>
  <c r="J20" i="17"/>
  <c r="I20" i="17"/>
  <c r="H20" i="17"/>
  <c r="G20" i="17"/>
  <c r="F20" i="17"/>
  <c r="E20" i="17"/>
  <c r="D20" i="17"/>
  <c r="C20" i="17"/>
  <c r="B20" i="17"/>
  <c r="T15" i="17"/>
  <c r="S15" i="17"/>
  <c r="R15" i="17"/>
  <c r="Q15" i="17"/>
  <c r="P15" i="17"/>
  <c r="O15" i="17"/>
  <c r="N15" i="17"/>
  <c r="M15" i="17"/>
  <c r="L15" i="17"/>
  <c r="J15" i="17"/>
  <c r="I15" i="17"/>
  <c r="H15" i="17"/>
  <c r="G15" i="17"/>
  <c r="F15" i="17"/>
  <c r="E15" i="17"/>
  <c r="D15" i="17"/>
  <c r="C15" i="17"/>
  <c r="B15" i="17"/>
  <c r="T14" i="17"/>
  <c r="S14" i="17"/>
  <c r="R14" i="17"/>
  <c r="Q14" i="17"/>
  <c r="P14" i="17"/>
  <c r="O14" i="17"/>
  <c r="N14" i="17"/>
  <c r="M14" i="17"/>
  <c r="L14" i="17"/>
  <c r="J14" i="17"/>
  <c r="I14" i="17"/>
  <c r="H14" i="17"/>
  <c r="G14" i="17"/>
  <c r="F14" i="17"/>
  <c r="E14" i="17"/>
  <c r="D14" i="17"/>
  <c r="C14" i="17"/>
  <c r="B14" i="17"/>
  <c r="T13" i="17"/>
  <c r="S13" i="17"/>
  <c r="R13" i="17"/>
  <c r="Q13" i="17"/>
  <c r="P13" i="17"/>
  <c r="O13" i="17"/>
  <c r="N13" i="17"/>
  <c r="M13" i="17"/>
  <c r="L13" i="17"/>
  <c r="J13" i="17"/>
  <c r="I13" i="17"/>
  <c r="H13" i="17"/>
  <c r="G13" i="17"/>
  <c r="F13" i="17"/>
  <c r="E13" i="17"/>
  <c r="D13" i="17"/>
  <c r="C13" i="17"/>
  <c r="B13" i="17"/>
  <c r="T12" i="17"/>
  <c r="S12" i="17"/>
  <c r="R12" i="17"/>
  <c r="Q12" i="17"/>
  <c r="P12" i="17"/>
  <c r="O12" i="17"/>
  <c r="N12" i="17"/>
  <c r="M12" i="17"/>
  <c r="L12" i="17"/>
  <c r="J12" i="17"/>
  <c r="I12" i="17"/>
  <c r="H12" i="17"/>
  <c r="G12" i="17"/>
  <c r="F12" i="17"/>
  <c r="E12" i="17"/>
  <c r="D12" i="17"/>
  <c r="C12" i="17"/>
  <c r="B12" i="17"/>
  <c r="T7" i="17"/>
  <c r="S7" i="17"/>
  <c r="R7" i="17"/>
  <c r="Q7" i="17"/>
  <c r="P7" i="17"/>
  <c r="O7" i="17"/>
  <c r="N7" i="17"/>
  <c r="M7" i="17"/>
  <c r="L7" i="17"/>
  <c r="J7" i="17"/>
  <c r="I7" i="17"/>
  <c r="H7" i="17"/>
  <c r="G7" i="17"/>
  <c r="F7" i="17"/>
  <c r="E7" i="17"/>
  <c r="D7" i="17"/>
  <c r="C7" i="17"/>
  <c r="B7" i="17"/>
  <c r="T6" i="17"/>
  <c r="S6" i="17"/>
  <c r="R6" i="17"/>
  <c r="Q6" i="17"/>
  <c r="P6" i="17"/>
  <c r="O6" i="17"/>
  <c r="N6" i="17"/>
  <c r="M6" i="17"/>
  <c r="L6" i="17"/>
  <c r="J6" i="17"/>
  <c r="I6" i="17"/>
  <c r="H6" i="17"/>
  <c r="G6" i="17"/>
  <c r="F6" i="17"/>
  <c r="E6" i="17"/>
  <c r="D6" i="17"/>
  <c r="C6" i="17"/>
  <c r="B6" i="17"/>
  <c r="T5" i="17"/>
  <c r="S5" i="17"/>
  <c r="R5" i="17"/>
  <c r="Q5" i="17"/>
  <c r="P5" i="17"/>
  <c r="O5" i="17"/>
  <c r="N5" i="17"/>
  <c r="M5" i="17"/>
  <c r="L5" i="17"/>
  <c r="J5" i="17"/>
  <c r="I5" i="17"/>
  <c r="H5" i="17"/>
  <c r="G5" i="17"/>
  <c r="F5" i="17"/>
  <c r="E5" i="17"/>
  <c r="D5" i="17"/>
  <c r="C5" i="17"/>
  <c r="B5" i="17"/>
  <c r="T4" i="17"/>
  <c r="S4" i="17"/>
  <c r="R4" i="17"/>
  <c r="Q4" i="17"/>
  <c r="P4" i="17"/>
  <c r="O4" i="17"/>
  <c r="N4" i="17"/>
  <c r="M4" i="17"/>
  <c r="L4" i="17"/>
  <c r="J4" i="17"/>
  <c r="I4" i="17"/>
  <c r="H4" i="17"/>
  <c r="G4" i="17"/>
  <c r="F4" i="17"/>
  <c r="E4" i="17"/>
  <c r="D4" i="17"/>
  <c r="C4" i="17"/>
  <c r="B4" i="17"/>
  <c r="X25" i="15"/>
  <c r="N25" i="15"/>
  <c r="X24" i="15"/>
  <c r="N24" i="15"/>
  <c r="X23" i="15"/>
  <c r="N23" i="15"/>
  <c r="X21" i="15"/>
  <c r="A21" i="15"/>
  <c r="X20" i="15"/>
  <c r="N20" i="15"/>
  <c r="B20" i="15"/>
  <c r="X19" i="15"/>
  <c r="N19" i="15"/>
  <c r="A19" i="15"/>
  <c r="A36" i="17" s="1"/>
  <c r="X17" i="15"/>
  <c r="N17" i="15"/>
  <c r="A17" i="15"/>
  <c r="A30" i="17" s="1"/>
  <c r="X16" i="15"/>
  <c r="N16" i="15"/>
  <c r="A29" i="17"/>
  <c r="X15" i="15"/>
  <c r="N15" i="15"/>
  <c r="A15" i="15"/>
  <c r="X13" i="15"/>
  <c r="N13" i="15"/>
  <c r="A13" i="15"/>
  <c r="B13" i="15" s="1"/>
  <c r="X12" i="15"/>
  <c r="N12" i="15"/>
  <c r="X11" i="15"/>
  <c r="N11" i="15"/>
  <c r="A11" i="15"/>
  <c r="A20" i="17" s="1"/>
  <c r="X9" i="15"/>
  <c r="N9" i="15"/>
  <c r="A9" i="15"/>
  <c r="A14" i="17" s="1"/>
  <c r="N8" i="15"/>
  <c r="Y8" i="15" s="1"/>
  <c r="Z8" i="15" s="1"/>
  <c r="X7" i="15"/>
  <c r="N7" i="15"/>
  <c r="A7" i="15"/>
  <c r="X5" i="15"/>
  <c r="N5" i="15"/>
  <c r="X4" i="15"/>
  <c r="N4" i="15"/>
  <c r="X3" i="15"/>
  <c r="N3" i="15"/>
  <c r="A3" i="15"/>
  <c r="P17" i="1"/>
  <c r="D5" i="1"/>
  <c r="A53" i="34"/>
  <c r="A22" i="34"/>
  <c r="I9" i="1"/>
  <c r="C9" i="1"/>
  <c r="C8" i="1"/>
  <c r="I7" i="1"/>
  <c r="C7" i="1"/>
  <c r="I6" i="1"/>
  <c r="C6" i="1"/>
  <c r="I5" i="1"/>
  <c r="C5" i="1"/>
  <c r="C12" i="2" l="1"/>
  <c r="C18" i="2"/>
  <c r="A38" i="17"/>
  <c r="AB5" i="15"/>
  <c r="S32" i="17"/>
  <c r="R20" i="48"/>
  <c r="N20" i="48"/>
  <c r="J20" i="48"/>
  <c r="P19" i="48"/>
  <c r="L19" i="48"/>
  <c r="R18" i="48"/>
  <c r="N18" i="48"/>
  <c r="J18" i="48"/>
  <c r="P17" i="48"/>
  <c r="L17" i="48"/>
  <c r="R16" i="48"/>
  <c r="N16" i="48"/>
  <c r="J16" i="48"/>
  <c r="P15" i="48"/>
  <c r="L15" i="48"/>
  <c r="R14" i="48"/>
  <c r="N14" i="48"/>
  <c r="J14" i="48"/>
  <c r="P13" i="48"/>
  <c r="L13" i="48"/>
  <c r="R12" i="48"/>
  <c r="N12" i="48"/>
  <c r="J12" i="48"/>
  <c r="P11" i="48"/>
  <c r="L11" i="48"/>
  <c r="R10" i="48"/>
  <c r="N10" i="48"/>
  <c r="J10" i="48"/>
  <c r="P9" i="48"/>
  <c r="L9" i="48"/>
  <c r="R8" i="48"/>
  <c r="N8" i="48"/>
  <c r="J8" i="48"/>
  <c r="P7" i="48"/>
  <c r="L7" i="48"/>
  <c r="R6" i="48"/>
  <c r="N6" i="48"/>
  <c r="J6" i="48"/>
  <c r="P5" i="48"/>
  <c r="L5" i="48"/>
  <c r="R4" i="48"/>
  <c r="N4" i="48"/>
  <c r="J4" i="48"/>
  <c r="P3" i="48"/>
  <c r="L3" i="48"/>
  <c r="Q20" i="48"/>
  <c r="M20" i="48"/>
  <c r="I20" i="48"/>
  <c r="O19" i="48"/>
  <c r="K19" i="48"/>
  <c r="Q18" i="48"/>
  <c r="M18" i="48"/>
  <c r="I18" i="48"/>
  <c r="O17" i="48"/>
  <c r="K17" i="48"/>
  <c r="Q16" i="48"/>
  <c r="O15" i="48"/>
  <c r="Q14" i="48"/>
  <c r="O13" i="48"/>
  <c r="M12" i="48"/>
  <c r="K11" i="48"/>
  <c r="I10" i="48"/>
  <c r="Q8" i="48"/>
  <c r="O7" i="48"/>
  <c r="M6" i="48"/>
  <c r="K5" i="48"/>
  <c r="I4" i="48"/>
  <c r="P20" i="48"/>
  <c r="L20" i="48"/>
  <c r="R19" i="48"/>
  <c r="N19" i="48"/>
  <c r="J19" i="48"/>
  <c r="P18" i="48"/>
  <c r="L18" i="48"/>
  <c r="R17" i="48"/>
  <c r="N17" i="48"/>
  <c r="J17" i="48"/>
  <c r="P16" i="48"/>
  <c r="L16" i="48"/>
  <c r="R15" i="48"/>
  <c r="N15" i="48"/>
  <c r="J15" i="48"/>
  <c r="P14" i="48"/>
  <c r="L14" i="48"/>
  <c r="R13" i="48"/>
  <c r="N13" i="48"/>
  <c r="J13" i="48"/>
  <c r="P12" i="48"/>
  <c r="L12" i="48"/>
  <c r="R11" i="48"/>
  <c r="N11" i="48"/>
  <c r="J11" i="48"/>
  <c r="P10" i="48"/>
  <c r="L10" i="48"/>
  <c r="R9" i="48"/>
  <c r="N9" i="48"/>
  <c r="J9" i="48"/>
  <c r="P8" i="48"/>
  <c r="L8" i="48"/>
  <c r="R7" i="48"/>
  <c r="N7" i="48"/>
  <c r="J7" i="48"/>
  <c r="P6" i="48"/>
  <c r="L6" i="48"/>
  <c r="R5" i="48"/>
  <c r="N5" i="48"/>
  <c r="J5" i="48"/>
  <c r="P4" i="48"/>
  <c r="L4" i="48"/>
  <c r="R3" i="48"/>
  <c r="N3" i="48"/>
  <c r="J3" i="48"/>
  <c r="K4" i="48"/>
  <c r="M3" i="48"/>
  <c r="M16" i="48"/>
  <c r="K15" i="48"/>
  <c r="I14" i="48"/>
  <c r="Q12" i="48"/>
  <c r="O11" i="48"/>
  <c r="M10" i="48"/>
  <c r="K9" i="48"/>
  <c r="I8" i="48"/>
  <c r="Q6" i="48"/>
  <c r="O5" i="48"/>
  <c r="M4" i="48"/>
  <c r="K3" i="48"/>
  <c r="O20" i="48"/>
  <c r="K20" i="48"/>
  <c r="Q19" i="48"/>
  <c r="M19" i="48"/>
  <c r="I19" i="48"/>
  <c r="O18" i="48"/>
  <c r="K18" i="48"/>
  <c r="Q17" i="48"/>
  <c r="M17" i="48"/>
  <c r="I17" i="48"/>
  <c r="O16" i="48"/>
  <c r="K16" i="48"/>
  <c r="Q15" i="48"/>
  <c r="M15" i="48"/>
  <c r="I15" i="48"/>
  <c r="O14" i="48"/>
  <c r="K14" i="48"/>
  <c r="Q13" i="48"/>
  <c r="M13" i="48"/>
  <c r="I13" i="48"/>
  <c r="O12" i="48"/>
  <c r="K12" i="48"/>
  <c r="Q11" i="48"/>
  <c r="M11" i="48"/>
  <c r="I11" i="48"/>
  <c r="O10" i="48"/>
  <c r="K10" i="48"/>
  <c r="Q9" i="48"/>
  <c r="M9" i="48"/>
  <c r="I9" i="48"/>
  <c r="O8" i="48"/>
  <c r="K8" i="48"/>
  <c r="Q7" i="48"/>
  <c r="M7" i="48"/>
  <c r="I7" i="48"/>
  <c r="O6" i="48"/>
  <c r="K6" i="48"/>
  <c r="Q5" i="48"/>
  <c r="M5" i="48"/>
  <c r="I5" i="48"/>
  <c r="O4" i="48"/>
  <c r="Q3" i="48"/>
  <c r="I3" i="48"/>
  <c r="I16" i="48"/>
  <c r="M14" i="48"/>
  <c r="K13" i="48"/>
  <c r="I12" i="48"/>
  <c r="Q10" i="48"/>
  <c r="O9" i="48"/>
  <c r="M8" i="48"/>
  <c r="K7" i="48"/>
  <c r="I6" i="48"/>
  <c r="Q4" i="48"/>
  <c r="O3" i="48"/>
  <c r="H20" i="48"/>
  <c r="E20" i="48"/>
  <c r="F19" i="48"/>
  <c r="G18" i="48"/>
  <c r="H16" i="48"/>
  <c r="E16" i="48"/>
  <c r="F15" i="48"/>
  <c r="G14" i="48"/>
  <c r="H12" i="48"/>
  <c r="E12" i="48"/>
  <c r="F11" i="48"/>
  <c r="G10" i="48"/>
  <c r="H19" i="48"/>
  <c r="E19" i="48"/>
  <c r="F18" i="48"/>
  <c r="G17" i="48"/>
  <c r="H15" i="48"/>
  <c r="E15" i="48"/>
  <c r="F14" i="48"/>
  <c r="G13" i="48"/>
  <c r="H11" i="48"/>
  <c r="E11" i="48"/>
  <c r="F10" i="48"/>
  <c r="G9" i="48"/>
  <c r="H7" i="48"/>
  <c r="E7" i="48"/>
  <c r="F6" i="48"/>
  <c r="G5" i="48"/>
  <c r="H3" i="48"/>
  <c r="E3" i="48"/>
  <c r="G20" i="48"/>
  <c r="F20" i="48"/>
  <c r="G19" i="48"/>
  <c r="H17" i="48"/>
  <c r="E13" i="48"/>
  <c r="F12" i="48"/>
  <c r="G11" i="48"/>
  <c r="E9" i="48"/>
  <c r="F8" i="48"/>
  <c r="G7" i="48"/>
  <c r="H5" i="48"/>
  <c r="E4" i="48"/>
  <c r="F3" i="48"/>
  <c r="E18" i="48"/>
  <c r="F17" i="48"/>
  <c r="G16" i="48"/>
  <c r="H14" i="48"/>
  <c r="E10" i="48"/>
  <c r="H9" i="48"/>
  <c r="E8" i="48"/>
  <c r="F7" i="48"/>
  <c r="E17" i="48"/>
  <c r="F16" i="48"/>
  <c r="G15" i="48"/>
  <c r="H13" i="48"/>
  <c r="H8" i="48"/>
  <c r="E6" i="48"/>
  <c r="F5" i="48"/>
  <c r="G4" i="48"/>
  <c r="H18" i="48"/>
  <c r="E14" i="48"/>
  <c r="F13" i="48"/>
  <c r="G12" i="48"/>
  <c r="H10" i="48"/>
  <c r="F9" i="48"/>
  <c r="G8" i="48"/>
  <c r="H6" i="48"/>
  <c r="E5" i="48"/>
  <c r="F4" i="48"/>
  <c r="G6" i="48"/>
  <c r="H4" i="48"/>
  <c r="G3" i="48"/>
  <c r="R32" i="17"/>
  <c r="P18" i="1"/>
  <c r="H32" i="34"/>
  <c r="O32" i="17"/>
  <c r="M32" i="17"/>
  <c r="H32" i="17"/>
  <c r="G32" i="17"/>
  <c r="D32" i="17"/>
  <c r="C32" i="17"/>
  <c r="Q32" i="17"/>
  <c r="N32" i="17"/>
  <c r="I32" i="17"/>
  <c r="E32" i="17"/>
  <c r="L48" i="34"/>
  <c r="L55" i="34"/>
  <c r="Y7" i="42"/>
  <c r="Y20" i="15"/>
  <c r="Z20" i="15" s="1"/>
  <c r="L32" i="17"/>
  <c r="P32" i="17"/>
  <c r="T32" i="17"/>
  <c r="C16" i="17"/>
  <c r="B32" i="17"/>
  <c r="F32" i="17"/>
  <c r="J32" i="17"/>
  <c r="D8" i="1"/>
  <c r="G8" i="1"/>
  <c r="R8" i="34"/>
  <c r="P24" i="34"/>
  <c r="C24" i="34"/>
  <c r="C40" i="34"/>
  <c r="C40" i="17"/>
  <c r="Q8" i="34"/>
  <c r="S16" i="34"/>
  <c r="D16" i="34"/>
  <c r="D48" i="34"/>
  <c r="I24" i="17"/>
  <c r="A4" i="17"/>
  <c r="Y21" i="15"/>
  <c r="P48" i="34"/>
  <c r="R30" i="29"/>
  <c r="S55" i="34"/>
  <c r="O55" i="34"/>
  <c r="M55" i="34"/>
  <c r="J55" i="34"/>
  <c r="C55" i="34"/>
  <c r="H55" i="34"/>
  <c r="G55" i="34"/>
  <c r="T55" i="34"/>
  <c r="R55" i="34"/>
  <c r="Q55" i="34"/>
  <c r="P55" i="34"/>
  <c r="N55" i="34"/>
  <c r="I55" i="34"/>
  <c r="F55" i="34"/>
  <c r="E55" i="34"/>
  <c r="D55" i="34"/>
  <c r="B55" i="34"/>
  <c r="O48" i="34"/>
  <c r="G48" i="34"/>
  <c r="C48" i="34"/>
  <c r="T48" i="34"/>
  <c r="S48" i="34"/>
  <c r="R48" i="34"/>
  <c r="Q48" i="34"/>
  <c r="N48" i="34"/>
  <c r="M48" i="34"/>
  <c r="J48" i="34"/>
  <c r="I48" i="34"/>
  <c r="H48" i="34"/>
  <c r="F48" i="34"/>
  <c r="E48" i="34"/>
  <c r="B48" i="34"/>
  <c r="M40" i="34"/>
  <c r="J40" i="34"/>
  <c r="B40" i="34"/>
  <c r="S40" i="34"/>
  <c r="O40" i="34"/>
  <c r="T40" i="34"/>
  <c r="R40" i="34"/>
  <c r="Q40" i="34"/>
  <c r="P40" i="34"/>
  <c r="N40" i="34"/>
  <c r="L40" i="34"/>
  <c r="I40" i="34"/>
  <c r="H40" i="34"/>
  <c r="G40" i="34"/>
  <c r="F40" i="34"/>
  <c r="E40" i="34"/>
  <c r="D40" i="34"/>
  <c r="I32" i="34"/>
  <c r="T32" i="34"/>
  <c r="P32" i="34"/>
  <c r="Y17" i="42"/>
  <c r="D32" i="34"/>
  <c r="S32" i="34"/>
  <c r="R32" i="34"/>
  <c r="Q32" i="34"/>
  <c r="O32" i="34"/>
  <c r="N32" i="34"/>
  <c r="Y16" i="42"/>
  <c r="M32" i="34"/>
  <c r="L32" i="34"/>
  <c r="J32" i="34"/>
  <c r="G32" i="34"/>
  <c r="F32" i="34"/>
  <c r="E32" i="34"/>
  <c r="C32" i="34"/>
  <c r="B32" i="34"/>
  <c r="Y15" i="42"/>
  <c r="Q24" i="34"/>
  <c r="O24" i="34"/>
  <c r="G24" i="34"/>
  <c r="E24" i="34"/>
  <c r="S24" i="34"/>
  <c r="R24" i="34"/>
  <c r="Y13" i="42"/>
  <c r="Z13" i="42" s="1"/>
  <c r="I24" i="34"/>
  <c r="T24" i="34"/>
  <c r="N24" i="34"/>
  <c r="M24" i="34"/>
  <c r="Y12" i="42"/>
  <c r="L24" i="34"/>
  <c r="J24" i="34"/>
  <c r="H24" i="34"/>
  <c r="F24" i="34"/>
  <c r="D24" i="34"/>
  <c r="B24" i="34"/>
  <c r="Y11" i="42"/>
  <c r="Z11" i="42" s="1"/>
  <c r="R16" i="34"/>
  <c r="N16" i="34"/>
  <c r="O16" i="34"/>
  <c r="Y9" i="42"/>
  <c r="Z9" i="42" s="1"/>
  <c r="F16" i="34"/>
  <c r="T16" i="34"/>
  <c r="Q16" i="34"/>
  <c r="P16" i="34"/>
  <c r="Y8" i="42"/>
  <c r="Z8" i="42" s="1"/>
  <c r="M16" i="34"/>
  <c r="L16" i="34"/>
  <c r="J16" i="34"/>
  <c r="I16" i="34"/>
  <c r="H16" i="34"/>
  <c r="G16" i="34"/>
  <c r="E16" i="34"/>
  <c r="C16" i="34"/>
  <c r="B16" i="34"/>
  <c r="O8" i="34"/>
  <c r="L8" i="34"/>
  <c r="G8" i="34"/>
  <c r="N8" i="34"/>
  <c r="M8" i="34"/>
  <c r="Y5" i="42"/>
  <c r="Z5" i="42" s="1"/>
  <c r="T8" i="34"/>
  <c r="S8" i="34"/>
  <c r="P8" i="34"/>
  <c r="J8" i="34"/>
  <c r="I8" i="34"/>
  <c r="H8" i="34"/>
  <c r="F8" i="34"/>
  <c r="E8" i="34"/>
  <c r="D8" i="34"/>
  <c r="C8" i="34"/>
  <c r="B8" i="34"/>
  <c r="Y3" i="42"/>
  <c r="Z3" i="42" s="1"/>
  <c r="S40" i="17"/>
  <c r="Q40" i="17"/>
  <c r="N40" i="17"/>
  <c r="J40" i="17"/>
  <c r="I40" i="17"/>
  <c r="G40" i="17"/>
  <c r="F40" i="17"/>
  <c r="E40" i="17"/>
  <c r="T40" i="17"/>
  <c r="R40" i="17"/>
  <c r="P40" i="17"/>
  <c r="O40" i="17"/>
  <c r="M40" i="17"/>
  <c r="L40" i="17"/>
  <c r="H40" i="17"/>
  <c r="D40" i="17"/>
  <c r="B40" i="17"/>
  <c r="Y19" i="15"/>
  <c r="Z19" i="15" s="1"/>
  <c r="H16" i="17"/>
  <c r="R16" i="17"/>
  <c r="Q16" i="17"/>
  <c r="Y9" i="15"/>
  <c r="T16" i="17"/>
  <c r="S16" i="17"/>
  <c r="P16" i="17"/>
  <c r="O16" i="17"/>
  <c r="N16" i="17"/>
  <c r="M16" i="17"/>
  <c r="L16" i="17"/>
  <c r="J16" i="17"/>
  <c r="I16" i="17"/>
  <c r="G16" i="17"/>
  <c r="F16" i="17"/>
  <c r="E16" i="17"/>
  <c r="D16" i="17"/>
  <c r="B16" i="17"/>
  <c r="Y7" i="15"/>
  <c r="Z7" i="15" s="1"/>
  <c r="S8" i="17"/>
  <c r="O8" i="17"/>
  <c r="Y5" i="15"/>
  <c r="Z5" i="15" s="1"/>
  <c r="F8" i="17"/>
  <c r="R8" i="17"/>
  <c r="P8" i="17"/>
  <c r="N8" i="17"/>
  <c r="Y4" i="15"/>
  <c r="Z4" i="15" s="1"/>
  <c r="L8" i="17"/>
  <c r="E8" i="17"/>
  <c r="B8" i="17"/>
  <c r="J8" i="17"/>
  <c r="I8" i="17"/>
  <c r="T8" i="17"/>
  <c r="Q8" i="17"/>
  <c r="M8" i="17"/>
  <c r="Y3" i="15"/>
  <c r="H8" i="17"/>
  <c r="G8" i="17"/>
  <c r="D8" i="17"/>
  <c r="C8" i="17"/>
  <c r="R24" i="17"/>
  <c r="Y13" i="15"/>
  <c r="T24" i="17"/>
  <c r="S24" i="17"/>
  <c r="M24" i="17"/>
  <c r="Y12" i="15"/>
  <c r="H24" i="17"/>
  <c r="G24" i="17"/>
  <c r="E24" i="17"/>
  <c r="C24" i="17"/>
  <c r="B24" i="17"/>
  <c r="Q24" i="17"/>
  <c r="P24" i="17"/>
  <c r="O24" i="17"/>
  <c r="N24" i="17"/>
  <c r="Y11" i="15"/>
  <c r="Z11" i="15" s="1"/>
  <c r="L24" i="17"/>
  <c r="J24" i="17"/>
  <c r="F24" i="17"/>
  <c r="D24" i="17"/>
  <c r="Y17" i="15"/>
  <c r="Y16" i="15"/>
  <c r="Y15" i="15"/>
  <c r="C17" i="1"/>
  <c r="A20" i="34"/>
  <c r="C18" i="1"/>
  <c r="A28" i="34"/>
  <c r="C19" i="1"/>
  <c r="A12" i="34"/>
  <c r="D19" i="15"/>
  <c r="C21" i="15"/>
  <c r="D8" i="15"/>
  <c r="D12" i="15"/>
  <c r="C16" i="15"/>
  <c r="D4" i="15"/>
  <c r="B16" i="15"/>
  <c r="B11" i="15"/>
  <c r="A14" i="34"/>
  <c r="B9" i="42"/>
  <c r="A30" i="34"/>
  <c r="B17" i="42"/>
  <c r="D17" i="42"/>
  <c r="D5" i="42"/>
  <c r="I17" i="1"/>
  <c r="I18" i="1"/>
  <c r="C11" i="15"/>
  <c r="A22" i="17"/>
  <c r="C16" i="1"/>
  <c r="I19" i="1"/>
  <c r="C3" i="15"/>
  <c r="B9" i="15"/>
  <c r="D21" i="15"/>
  <c r="C16" i="42"/>
  <c r="C20" i="15"/>
  <c r="C8" i="42"/>
  <c r="A4" i="34"/>
  <c r="P19" i="46"/>
  <c r="P17" i="46"/>
  <c r="P15" i="46"/>
  <c r="P13" i="46"/>
  <c r="P11" i="46"/>
  <c r="P9" i="46"/>
  <c r="P7" i="46"/>
  <c r="P5" i="46"/>
  <c r="P20" i="46"/>
  <c r="P4" i="46"/>
  <c r="P18" i="46"/>
  <c r="P14" i="46"/>
  <c r="P10" i="46"/>
  <c r="P6" i="46"/>
  <c r="B3" i="42"/>
  <c r="C15" i="15"/>
  <c r="A28" i="17"/>
  <c r="D15" i="15"/>
  <c r="B15" i="15"/>
  <c r="P16" i="46"/>
  <c r="A6" i="17"/>
  <c r="B5" i="15"/>
  <c r="C5" i="15"/>
  <c r="A12" i="17"/>
  <c r="B7" i="15"/>
  <c r="B13" i="42"/>
  <c r="B17" i="15"/>
  <c r="D17" i="15"/>
  <c r="P8" i="46"/>
  <c r="P3" i="46"/>
  <c r="P12" i="46"/>
  <c r="A13" i="17"/>
  <c r="B8" i="15"/>
  <c r="C8" i="15"/>
  <c r="A21" i="17"/>
  <c r="B12" i="15"/>
  <c r="C12" i="15"/>
  <c r="B19" i="15"/>
  <c r="C19" i="15"/>
  <c r="A5" i="17"/>
  <c r="B4" i="15"/>
  <c r="C4" i="15"/>
  <c r="A37" i="17"/>
  <c r="D3" i="42"/>
  <c r="B3" i="15"/>
  <c r="B21" i="15"/>
  <c r="B15" i="42"/>
  <c r="D13" i="42"/>
  <c r="C13" i="15"/>
  <c r="D13" i="15"/>
  <c r="C17" i="15"/>
  <c r="D7" i="15"/>
  <c r="D11" i="15"/>
  <c r="C17" i="42"/>
  <c r="C9" i="15"/>
  <c r="D15" i="42"/>
  <c r="D5" i="15"/>
  <c r="D9" i="42"/>
  <c r="D16" i="15"/>
  <c r="C13" i="42"/>
  <c r="D9" i="15"/>
  <c r="D20" i="15"/>
  <c r="C7" i="15"/>
  <c r="C3" i="42"/>
  <c r="C9" i="42"/>
  <c r="P19" i="1" l="1"/>
  <c r="N19" i="1" s="1"/>
  <c r="P8" i="1"/>
  <c r="Z13" i="15"/>
  <c r="C11" i="2" s="1"/>
  <c r="Y5" i="17"/>
  <c r="Y6" i="17" s="1"/>
  <c r="Y7" i="17" s="1"/>
  <c r="Z16" i="42"/>
  <c r="Z9" i="15"/>
  <c r="Z12" i="15"/>
  <c r="C9" i="2"/>
  <c r="Z3" i="15"/>
  <c r="X6" i="48"/>
  <c r="C6" i="48" s="1"/>
  <c r="D6" i="48" s="1"/>
  <c r="X15" i="48"/>
  <c r="C15" i="48" s="1"/>
  <c r="D15" i="48" s="1"/>
  <c r="X12" i="48"/>
  <c r="C12" i="48" s="1"/>
  <c r="D12" i="48" s="1"/>
  <c r="X10" i="48"/>
  <c r="C10" i="48" s="1"/>
  <c r="D10" i="48" s="1"/>
  <c r="X4" i="48"/>
  <c r="C4" i="48" s="1"/>
  <c r="D4" i="48" s="1"/>
  <c r="X9" i="48"/>
  <c r="C9" i="48" s="1"/>
  <c r="D9" i="48" s="1"/>
  <c r="X3" i="48"/>
  <c r="C3" i="48" s="1"/>
  <c r="D3" i="48" s="1"/>
  <c r="X19" i="48"/>
  <c r="C19" i="48" s="1"/>
  <c r="D19" i="48" s="1"/>
  <c r="X16" i="48"/>
  <c r="C16" i="48" s="1"/>
  <c r="D16" i="48" s="1"/>
  <c r="X5" i="48"/>
  <c r="C5" i="48" s="1"/>
  <c r="D5" i="48" s="1"/>
  <c r="X14" i="48"/>
  <c r="C14" i="48" s="1"/>
  <c r="D14" i="48" s="1"/>
  <c r="X18" i="48"/>
  <c r="C18" i="48" s="1"/>
  <c r="D18" i="48" s="1"/>
  <c r="X13" i="48"/>
  <c r="C13" i="48" s="1"/>
  <c r="D13" i="48" s="1"/>
  <c r="X7" i="48"/>
  <c r="C7" i="48" s="1"/>
  <c r="D7" i="48" s="1"/>
  <c r="X20" i="48"/>
  <c r="C20" i="48" s="1"/>
  <c r="D20" i="48" s="1"/>
  <c r="X17" i="48"/>
  <c r="C17" i="48" s="1"/>
  <c r="D17" i="48" s="1"/>
  <c r="X8" i="48"/>
  <c r="C8" i="48" s="1"/>
  <c r="D8" i="48" s="1"/>
  <c r="X11" i="48"/>
  <c r="C11" i="48" s="1"/>
  <c r="D11" i="48" s="1"/>
  <c r="M33" i="17"/>
  <c r="N33" i="17" s="1"/>
  <c r="O33" i="17" s="1"/>
  <c r="P33" i="17" s="1"/>
  <c r="Q33" i="17" s="1"/>
  <c r="R33" i="17" s="1"/>
  <c r="S33" i="17" s="1"/>
  <c r="T33" i="17" s="1"/>
  <c r="M56" i="34"/>
  <c r="O9" i="1"/>
  <c r="P5" i="1"/>
  <c r="O5" i="1" s="1"/>
  <c r="M49" i="34"/>
  <c r="N49" i="34" s="1"/>
  <c r="O49" i="34" s="1"/>
  <c r="P49" i="34" s="1"/>
  <c r="Q49" i="34" s="1"/>
  <c r="R49" i="34" s="1"/>
  <c r="S49" i="34" s="1"/>
  <c r="T49" i="34" s="1"/>
  <c r="M41" i="34"/>
  <c r="N41" i="34" s="1"/>
  <c r="O41" i="34" s="1"/>
  <c r="P41" i="34" s="1"/>
  <c r="Q41" i="34" s="1"/>
  <c r="R41" i="34" s="1"/>
  <c r="S41" i="34" s="1"/>
  <c r="T41" i="34" s="1"/>
  <c r="C41" i="34"/>
  <c r="D41" i="34" s="1"/>
  <c r="E41" i="34" s="1"/>
  <c r="F41" i="34" s="1"/>
  <c r="G41" i="34" s="1"/>
  <c r="H41" i="34" s="1"/>
  <c r="I41" i="34" s="1"/>
  <c r="J41" i="34" s="1"/>
  <c r="C25" i="34"/>
  <c r="D25" i="34" s="1"/>
  <c r="E25" i="34" s="1"/>
  <c r="F25" i="34" s="1"/>
  <c r="G25" i="34" s="1"/>
  <c r="H25" i="34" s="1"/>
  <c r="I25" i="34" s="1"/>
  <c r="J25" i="34" s="1"/>
  <c r="N18" i="1"/>
  <c r="Z21" i="15"/>
  <c r="C17" i="17"/>
  <c r="D17" i="17" s="1"/>
  <c r="E17" i="17" s="1"/>
  <c r="F17" i="17" s="1"/>
  <c r="G17" i="17" s="1"/>
  <c r="H17" i="17" s="1"/>
  <c r="I17" i="17" s="1"/>
  <c r="J17" i="17" s="1"/>
  <c r="C33" i="34"/>
  <c r="D33" i="34" s="1"/>
  <c r="E33" i="34" s="1"/>
  <c r="F33" i="34" s="1"/>
  <c r="G33" i="34" s="1"/>
  <c r="H33" i="34" s="1"/>
  <c r="I33" i="34" s="1"/>
  <c r="J33" i="34" s="1"/>
  <c r="C56" i="34"/>
  <c r="D56" i="34" s="1"/>
  <c r="E56" i="34" s="1"/>
  <c r="F56" i="34" s="1"/>
  <c r="G56" i="34" s="1"/>
  <c r="H56" i="34" s="1"/>
  <c r="I56" i="34" s="1"/>
  <c r="J56" i="34" s="1"/>
  <c r="Z17" i="15"/>
  <c r="Z16" i="15"/>
  <c r="C9" i="17"/>
  <c r="D9" i="17" s="1"/>
  <c r="E9" i="17" s="1"/>
  <c r="F9" i="17" s="1"/>
  <c r="G9" i="17" s="1"/>
  <c r="H9" i="17" s="1"/>
  <c r="I9" i="17" s="1"/>
  <c r="J9" i="17" s="1"/>
  <c r="N17" i="1"/>
  <c r="O16" i="1"/>
  <c r="P6" i="1"/>
  <c r="N6" i="1" s="1"/>
  <c r="N7" i="1"/>
  <c r="C25" i="17"/>
  <c r="D25" i="17" s="1"/>
  <c r="E25" i="17" s="1"/>
  <c r="F25" i="17" s="1"/>
  <c r="G25" i="17" s="1"/>
  <c r="H25" i="17" s="1"/>
  <c r="I25" i="17" s="1"/>
  <c r="J25" i="17" s="1"/>
  <c r="M17" i="17"/>
  <c r="N17" i="17" s="1"/>
  <c r="O17" i="17" s="1"/>
  <c r="P17" i="17" s="1"/>
  <c r="Q17" i="17" s="1"/>
  <c r="R17" i="17" s="1"/>
  <c r="S17" i="17" s="1"/>
  <c r="T17" i="17" s="1"/>
  <c r="C41" i="17"/>
  <c r="D41" i="17" s="1"/>
  <c r="E41" i="17" s="1"/>
  <c r="F41" i="17" s="1"/>
  <c r="G41" i="17" s="1"/>
  <c r="H41" i="17" s="1"/>
  <c r="I41" i="17" s="1"/>
  <c r="J41" i="17" s="1"/>
  <c r="M9" i="34"/>
  <c r="N9" i="34" s="1"/>
  <c r="O9" i="34" s="1"/>
  <c r="P9" i="34" s="1"/>
  <c r="Q9" i="34" s="1"/>
  <c r="R9" i="34" s="1"/>
  <c r="S9" i="34" s="1"/>
  <c r="T9" i="34" s="1"/>
  <c r="M33" i="34"/>
  <c r="N33" i="34" s="1"/>
  <c r="O33" i="34" s="1"/>
  <c r="P33" i="34" s="1"/>
  <c r="Q33" i="34" s="1"/>
  <c r="R33" i="34" s="1"/>
  <c r="S33" i="34" s="1"/>
  <c r="T33" i="34" s="1"/>
  <c r="N56" i="34"/>
  <c r="O56" i="34" s="1"/>
  <c r="P56" i="34" s="1"/>
  <c r="Q56" i="34" s="1"/>
  <c r="R56" i="34" s="1"/>
  <c r="S56" i="34" s="1"/>
  <c r="T56" i="34" s="1"/>
  <c r="C49" i="34"/>
  <c r="D49" i="34" s="1"/>
  <c r="E49" i="34" s="1"/>
  <c r="F49" i="34" s="1"/>
  <c r="G49" i="34" s="1"/>
  <c r="H49" i="34" s="1"/>
  <c r="I49" i="34" s="1"/>
  <c r="J49" i="34" s="1"/>
  <c r="Z17" i="42"/>
  <c r="E15" i="2" s="1"/>
  <c r="M25" i="34"/>
  <c r="N25" i="34" s="1"/>
  <c r="O25" i="34" s="1"/>
  <c r="P25" i="34" s="1"/>
  <c r="Q25" i="34" s="1"/>
  <c r="R25" i="34" s="1"/>
  <c r="S25" i="34" s="1"/>
  <c r="T25" i="34" s="1"/>
  <c r="M17" i="34"/>
  <c r="N17" i="34" s="1"/>
  <c r="O17" i="34" s="1"/>
  <c r="P17" i="34" s="1"/>
  <c r="Q17" i="34" s="1"/>
  <c r="R17" i="34" s="1"/>
  <c r="S17" i="34" s="1"/>
  <c r="T17" i="34" s="1"/>
  <c r="Y2" i="42"/>
  <c r="C17" i="34"/>
  <c r="D17" i="34" s="1"/>
  <c r="E17" i="34" s="1"/>
  <c r="F17" i="34" s="1"/>
  <c r="G17" i="34" s="1"/>
  <c r="H17" i="34" s="1"/>
  <c r="I17" i="34" s="1"/>
  <c r="J17" i="34" s="1"/>
  <c r="C9" i="34"/>
  <c r="D9" i="34" s="1"/>
  <c r="E9" i="34" s="1"/>
  <c r="F9" i="34" s="1"/>
  <c r="G9" i="34" s="1"/>
  <c r="H9" i="34" s="1"/>
  <c r="I9" i="34" s="1"/>
  <c r="J9" i="34" s="1"/>
  <c r="C15" i="42"/>
  <c r="Z15" i="42" s="1"/>
  <c r="M41" i="17"/>
  <c r="N41" i="17" s="1"/>
  <c r="O41" i="17" s="1"/>
  <c r="P41" i="17" s="1"/>
  <c r="Q41" i="17" s="1"/>
  <c r="R41" i="17" s="1"/>
  <c r="S41" i="17" s="1"/>
  <c r="T41" i="17" s="1"/>
  <c r="B11" i="42"/>
  <c r="C11" i="42"/>
  <c r="M9" i="17"/>
  <c r="N9" i="17" s="1"/>
  <c r="O9" i="17" s="1"/>
  <c r="P9" i="17" s="1"/>
  <c r="Q9" i="17" s="1"/>
  <c r="R9" i="17" s="1"/>
  <c r="S9" i="17" s="1"/>
  <c r="T9" i="17" s="1"/>
  <c r="M25" i="17"/>
  <c r="N25" i="17" s="1"/>
  <c r="O25" i="17" s="1"/>
  <c r="P25" i="17" s="1"/>
  <c r="Q25" i="17" s="1"/>
  <c r="R25" i="17" s="1"/>
  <c r="S25" i="17" s="1"/>
  <c r="T25" i="17" s="1"/>
  <c r="C33" i="17"/>
  <c r="D33" i="17" s="1"/>
  <c r="E33" i="17" s="1"/>
  <c r="F33" i="17" s="1"/>
  <c r="G33" i="17" s="1"/>
  <c r="H33" i="17" s="1"/>
  <c r="I33" i="17" s="1"/>
  <c r="J33" i="17" s="1"/>
  <c r="Y2" i="15"/>
  <c r="Z15" i="15"/>
  <c r="D11" i="42"/>
  <c r="C7" i="42"/>
  <c r="Z7" i="42" s="1"/>
  <c r="E21" i="2" s="1"/>
  <c r="D7" i="42"/>
  <c r="B7" i="42"/>
  <c r="A5" i="34"/>
  <c r="N7" i="46"/>
  <c r="L14" i="46"/>
  <c r="O4" i="46"/>
  <c r="M8" i="46"/>
  <c r="K11" i="46"/>
  <c r="N15" i="46"/>
  <c r="F6" i="46"/>
  <c r="K10" i="46"/>
  <c r="H4" i="46"/>
  <c r="Q18" i="46"/>
  <c r="G4" i="46"/>
  <c r="M13" i="46"/>
  <c r="O10" i="46"/>
  <c r="K20" i="46"/>
  <c r="M7" i="46"/>
  <c r="AB5" i="42"/>
  <c r="O13" i="46"/>
  <c r="M16" i="46"/>
  <c r="L4" i="46"/>
  <c r="E13" i="46"/>
  <c r="I16" i="46"/>
  <c r="G16" i="46"/>
  <c r="I12" i="46"/>
  <c r="Q7" i="46"/>
  <c r="K16" i="46"/>
  <c r="M4" i="46"/>
  <c r="F16" i="46"/>
  <c r="Q17" i="46"/>
  <c r="H8" i="46"/>
  <c r="J10" i="46"/>
  <c r="N12" i="46"/>
  <c r="H16" i="46"/>
  <c r="J18" i="46"/>
  <c r="N20" i="46"/>
  <c r="M3" i="46"/>
  <c r="O5" i="46"/>
  <c r="F15" i="46"/>
  <c r="N17" i="46"/>
  <c r="N19" i="46"/>
  <c r="L7" i="46"/>
  <c r="Q10" i="46"/>
  <c r="K19" i="46"/>
  <c r="H11" i="46"/>
  <c r="J13" i="46"/>
  <c r="I10" i="46"/>
  <c r="H13" i="46"/>
  <c r="L15" i="46"/>
  <c r="E17" i="46"/>
  <c r="E9" i="46"/>
  <c r="H7" i="46"/>
  <c r="G18" i="46"/>
  <c r="E5" i="46"/>
  <c r="J7" i="46"/>
  <c r="I4" i="46"/>
  <c r="E6" i="46"/>
  <c r="G11" i="46"/>
  <c r="E14" i="46"/>
  <c r="G19" i="46"/>
  <c r="F7" i="46"/>
  <c r="I5" i="46"/>
  <c r="I13" i="46"/>
  <c r="J19" i="46"/>
  <c r="A21" i="34"/>
  <c r="D12" i="42"/>
  <c r="J9" i="46"/>
  <c r="M5" i="46"/>
  <c r="K8" i="46"/>
  <c r="M17" i="46"/>
  <c r="L3" i="46"/>
  <c r="I6" i="46"/>
  <c r="H9" i="46"/>
  <c r="G12" i="46"/>
  <c r="N13" i="46"/>
  <c r="E15" i="46"/>
  <c r="L16" i="46"/>
  <c r="F8" i="46"/>
  <c r="O18" i="46"/>
  <c r="K6" i="46"/>
  <c r="Q13" i="46"/>
  <c r="O16" i="46"/>
  <c r="F18" i="46"/>
  <c r="F20" i="46"/>
  <c r="F4" i="46"/>
  <c r="L5" i="46"/>
  <c r="H6" i="46"/>
  <c r="J8" i="46"/>
  <c r="G9" i="46"/>
  <c r="N10" i="46"/>
  <c r="I11" i="46"/>
  <c r="E12" i="46"/>
  <c r="L13" i="46"/>
  <c r="H14" i="46"/>
  <c r="J16" i="46"/>
  <c r="G17" i="46"/>
  <c r="N18" i="46"/>
  <c r="I19" i="46"/>
  <c r="E20" i="46"/>
  <c r="Q3" i="46"/>
  <c r="J4" i="46"/>
  <c r="F5" i="46"/>
  <c r="M6" i="46"/>
  <c r="Q8" i="46"/>
  <c r="K9" i="46"/>
  <c r="O11" i="46"/>
  <c r="F13" i="46"/>
  <c r="M14" i="46"/>
  <c r="Q16" i="46"/>
  <c r="K17" i="46"/>
  <c r="O19" i="46"/>
  <c r="A52" i="34"/>
  <c r="C5" i="42"/>
  <c r="B5" i="42"/>
  <c r="A6" i="34"/>
  <c r="G14" i="46"/>
  <c r="I8" i="46"/>
  <c r="Q4" i="46"/>
  <c r="J17" i="46"/>
  <c r="N11" i="46"/>
  <c r="G6" i="46"/>
  <c r="K3" i="46"/>
  <c r="H15" i="46"/>
  <c r="M19" i="46"/>
  <c r="F12" i="46"/>
  <c r="H5" i="46"/>
  <c r="G8" i="46"/>
  <c r="N9" i="46"/>
  <c r="E11" i="46"/>
  <c r="L12" i="46"/>
  <c r="J15" i="46"/>
  <c r="I18" i="46"/>
  <c r="O20" i="46"/>
  <c r="Q11" i="46"/>
  <c r="O14" i="46"/>
  <c r="O3" i="46"/>
  <c r="Q9" i="46"/>
  <c r="O12" i="46"/>
  <c r="F14" i="46"/>
  <c r="M15" i="46"/>
  <c r="K18" i="46"/>
  <c r="G20" i="46"/>
  <c r="N3" i="46"/>
  <c r="J6" i="46"/>
  <c r="G7" i="46"/>
  <c r="N8" i="46"/>
  <c r="I9" i="46"/>
  <c r="E10" i="46"/>
  <c r="L11" i="46"/>
  <c r="H12" i="46"/>
  <c r="J14" i="46"/>
  <c r="G15" i="46"/>
  <c r="N16" i="46"/>
  <c r="I17" i="46"/>
  <c r="E18" i="46"/>
  <c r="L19" i="46"/>
  <c r="H20" i="46"/>
  <c r="I20" i="46"/>
  <c r="N4" i="46"/>
  <c r="Q6" i="46"/>
  <c r="K7" i="46"/>
  <c r="O9" i="46"/>
  <c r="F11" i="46"/>
  <c r="M12" i="46"/>
  <c r="Q14" i="46"/>
  <c r="K15" i="46"/>
  <c r="O17" i="46"/>
  <c r="F19" i="46"/>
  <c r="M20" i="46"/>
  <c r="A13" i="34"/>
  <c r="B8" i="42"/>
  <c r="A29" i="34"/>
  <c r="B16" i="42"/>
  <c r="D8" i="42"/>
  <c r="L18" i="46"/>
  <c r="L6" i="46"/>
  <c r="G10" i="46"/>
  <c r="J5" i="46"/>
  <c r="L10" i="46"/>
  <c r="M9" i="46"/>
  <c r="Q15" i="46"/>
  <c r="N5" i="46"/>
  <c r="E7" i="46"/>
  <c r="L8" i="46"/>
  <c r="J11" i="46"/>
  <c r="I14" i="46"/>
  <c r="H17" i="46"/>
  <c r="O6" i="46"/>
  <c r="K12" i="46"/>
  <c r="Q19" i="46"/>
  <c r="Q5" i="46"/>
  <c r="O8" i="46"/>
  <c r="F10" i="46"/>
  <c r="M11" i="46"/>
  <c r="K14" i="46"/>
  <c r="H19" i="46"/>
  <c r="L20" i="46"/>
  <c r="K4" i="46"/>
  <c r="G5" i="46"/>
  <c r="N6" i="46"/>
  <c r="I7" i="46"/>
  <c r="E8" i="46"/>
  <c r="L9" i="46"/>
  <c r="H10" i="46"/>
  <c r="J12" i="46"/>
  <c r="G13" i="46"/>
  <c r="N14" i="46"/>
  <c r="I15" i="46"/>
  <c r="E16" i="46"/>
  <c r="L17" i="46"/>
  <c r="H18" i="46"/>
  <c r="J20" i="46"/>
  <c r="E19" i="46"/>
  <c r="E4" i="46"/>
  <c r="K5" i="46"/>
  <c r="O7" i="46"/>
  <c r="F9" i="46"/>
  <c r="M10" i="46"/>
  <c r="Q12" i="46"/>
  <c r="K13" i="46"/>
  <c r="O15" i="46"/>
  <c r="F17" i="46"/>
  <c r="M18" i="46"/>
  <c r="Q20" i="46"/>
  <c r="C12" i="42"/>
  <c r="Z12" i="42" s="1"/>
  <c r="D16" i="42"/>
  <c r="E20" i="2" l="1"/>
  <c r="E16" i="2"/>
  <c r="E17" i="2"/>
  <c r="E12" i="2"/>
  <c r="E14" i="2"/>
  <c r="E18" i="2"/>
  <c r="E13" i="2"/>
  <c r="E11" i="2"/>
  <c r="E9" i="2"/>
  <c r="E8" i="2"/>
  <c r="E7" i="2"/>
  <c r="E2" i="2"/>
  <c r="E10" i="2"/>
  <c r="E3" i="2"/>
  <c r="E6" i="2"/>
  <c r="C3" i="2"/>
  <c r="C8" i="2"/>
  <c r="C13" i="2"/>
  <c r="C15" i="2"/>
  <c r="C7" i="2"/>
  <c r="C10" i="2"/>
  <c r="C6" i="2"/>
  <c r="C14" i="2"/>
  <c r="C17" i="2"/>
  <c r="C2" i="2"/>
  <c r="C16" i="2"/>
  <c r="T58" i="17"/>
  <c r="O19" i="1"/>
  <c r="T34" i="34" s="1"/>
  <c r="N8" i="1"/>
  <c r="J34" i="17" s="1"/>
  <c r="O8" i="1"/>
  <c r="T34" i="17" s="1"/>
  <c r="J42" i="34"/>
  <c r="D21" i="48"/>
  <c r="W6" i="48" s="1"/>
  <c r="T50" i="34"/>
  <c r="Y6" i="34"/>
  <c r="Y7" i="34" s="1"/>
  <c r="N9" i="1"/>
  <c r="J42" i="17" s="1"/>
  <c r="O6" i="1"/>
  <c r="T18" i="17" s="1"/>
  <c r="C5" i="2"/>
  <c r="N5" i="1"/>
  <c r="J10" i="17" s="1"/>
  <c r="T10" i="17"/>
  <c r="E5" i="2"/>
  <c r="Y3" i="46"/>
  <c r="C3" i="46" s="1"/>
  <c r="D3" i="46" s="1"/>
  <c r="O18" i="1"/>
  <c r="T26" i="34" s="1"/>
  <c r="J34" i="34"/>
  <c r="J26" i="34"/>
  <c r="J18" i="34"/>
  <c r="T10" i="34"/>
  <c r="J18" i="17"/>
  <c r="J26" i="17"/>
  <c r="Z32" i="15"/>
  <c r="Z33" i="15" s="1"/>
  <c r="AB6" i="15" s="1"/>
  <c r="AB7" i="15" s="1"/>
  <c r="Z2" i="15"/>
  <c r="O7" i="1"/>
  <c r="T26" i="17" s="1"/>
  <c r="N16" i="1"/>
  <c r="J10" i="34" s="1"/>
  <c r="J50" i="34"/>
  <c r="Y4" i="46"/>
  <c r="C4" i="46" s="1"/>
  <c r="D4" i="46" s="1"/>
  <c r="Y16" i="46"/>
  <c r="C16" i="46" s="1"/>
  <c r="D16" i="46" s="1"/>
  <c r="O17" i="1"/>
  <c r="T18" i="34" s="1"/>
  <c r="Y10" i="46"/>
  <c r="C10" i="46" s="1"/>
  <c r="D10" i="46" s="1"/>
  <c r="Y9" i="46"/>
  <c r="C9" i="46" s="1"/>
  <c r="D9" i="46" s="1"/>
  <c r="Y18" i="46"/>
  <c r="C18" i="46" s="1"/>
  <c r="D18" i="46" s="1"/>
  <c r="Y8" i="46"/>
  <c r="C8" i="46" s="1"/>
  <c r="D8" i="46" s="1"/>
  <c r="Y19" i="46"/>
  <c r="C19" i="46" s="1"/>
  <c r="D19" i="46" s="1"/>
  <c r="Y5" i="46"/>
  <c r="C5" i="46" s="1"/>
  <c r="D5" i="46" s="1"/>
  <c r="Y17" i="46"/>
  <c r="C17" i="46" s="1"/>
  <c r="D17" i="46" s="1"/>
  <c r="Z31" i="42"/>
  <c r="Z32" i="42" s="1"/>
  <c r="AB6" i="42" s="1"/>
  <c r="AB7" i="42" s="1"/>
  <c r="Y7" i="46"/>
  <c r="C7" i="46" s="1"/>
  <c r="D7" i="46" s="1"/>
  <c r="Y15" i="46"/>
  <c r="C15" i="46" s="1"/>
  <c r="D15" i="46" s="1"/>
  <c r="Y11" i="46"/>
  <c r="C11" i="46" s="1"/>
  <c r="D11" i="46" s="1"/>
  <c r="Z2" i="42"/>
  <c r="Y14" i="46"/>
  <c r="C14" i="46" s="1"/>
  <c r="D14" i="46" s="1"/>
  <c r="Y13" i="46"/>
  <c r="C13" i="46" s="1"/>
  <c r="D13" i="46" s="1"/>
  <c r="Y6" i="46"/>
  <c r="C6" i="46" s="1"/>
  <c r="D6" i="46" s="1"/>
  <c r="Y20" i="46"/>
  <c r="C20" i="46" s="1"/>
  <c r="D20" i="46" s="1"/>
  <c r="Y12" i="46"/>
  <c r="C12" i="46" s="1"/>
  <c r="D12" i="46" s="1"/>
  <c r="T42" i="34"/>
  <c r="J58" i="17"/>
  <c r="T42" i="17"/>
  <c r="J57" i="34"/>
  <c r="T57" i="34"/>
  <c r="F4" i="2" l="1"/>
  <c r="D4" i="2"/>
  <c r="F10" i="2"/>
  <c r="F9" i="2"/>
  <c r="F15" i="2"/>
  <c r="F17" i="2"/>
  <c r="D12" i="2"/>
  <c r="D11" i="2"/>
  <c r="D18" i="2"/>
  <c r="F2" i="2"/>
  <c r="F11" i="2"/>
  <c r="G11" i="2"/>
  <c r="F5" i="2"/>
  <c r="F6" i="2"/>
  <c r="F7" i="2"/>
  <c r="F13" i="2"/>
  <c r="F12" i="2"/>
  <c r="G12" i="2"/>
  <c r="F14" i="2"/>
  <c r="F3" i="2"/>
  <c r="F8" i="2"/>
  <c r="F16" i="2"/>
  <c r="F18" i="2"/>
  <c r="G18" i="2"/>
  <c r="D5" i="2"/>
  <c r="G7" i="2"/>
  <c r="G3" i="2"/>
  <c r="T59" i="34"/>
  <c r="Y14" i="34" s="1"/>
  <c r="J59" i="34"/>
  <c r="Y8" i="34" s="1"/>
  <c r="J59" i="17"/>
  <c r="Y8" i="17" s="1"/>
  <c r="T59" i="17"/>
  <c r="Y14" i="17" s="1"/>
  <c r="V34" i="17"/>
  <c r="G9" i="2"/>
  <c r="G5" i="2"/>
  <c r="G8" i="2"/>
  <c r="V42" i="17"/>
  <c r="G13" i="2"/>
  <c r="AA5" i="17"/>
  <c r="V10" i="17"/>
  <c r="G17" i="2"/>
  <c r="G6" i="2"/>
  <c r="G15" i="2"/>
  <c r="G2" i="2"/>
  <c r="G14" i="2"/>
  <c r="G16" i="2"/>
  <c r="G10" i="2"/>
  <c r="V50" i="34"/>
  <c r="V34" i="34"/>
  <c r="V26" i="34"/>
  <c r="V18" i="34"/>
  <c r="V10" i="34"/>
  <c r="V18" i="17"/>
  <c r="V26" i="17"/>
  <c r="V42" i="34"/>
  <c r="AA6" i="34"/>
  <c r="D21" i="46"/>
  <c r="AA6" i="17"/>
  <c r="V57" i="34"/>
  <c r="AA5" i="34"/>
  <c r="H4" i="2" l="1"/>
  <c r="H16" i="2"/>
  <c r="H6" i="2"/>
  <c r="H13" i="2"/>
  <c r="H7" i="2"/>
  <c r="H12" i="2"/>
  <c r="H9" i="2"/>
  <c r="H14" i="2"/>
  <c r="H17" i="2"/>
  <c r="H11" i="2"/>
  <c r="H2" i="2"/>
  <c r="H8" i="2"/>
  <c r="H10" i="2"/>
  <c r="H15" i="2"/>
  <c r="H5" i="2"/>
  <c r="H3" i="2"/>
  <c r="H18" i="2"/>
  <c r="Y20" i="34"/>
  <c r="Y20" i="17"/>
  <c r="AB6" i="17"/>
  <c r="T60" i="17"/>
  <c r="Y15" i="17" s="1"/>
  <c r="Y17" i="17" s="1"/>
  <c r="Y18" i="17" s="1"/>
  <c r="AB6" i="34"/>
  <c r="T60" i="34"/>
  <c r="Y17" i="34" s="1"/>
  <c r="Y18" i="34" s="1"/>
  <c r="AB5" i="34"/>
  <c r="J60" i="34"/>
  <c r="Y11" i="34" s="1"/>
  <c r="Y12" i="34" s="1"/>
  <c r="J60" i="17"/>
  <c r="Y9" i="17" s="1"/>
  <c r="Y11" i="17" s="1"/>
  <c r="Y12" i="17" s="1"/>
  <c r="AB5" i="17"/>
  <c r="AA7" i="34"/>
  <c r="AA7" i="17"/>
  <c r="V60" i="34" l="1"/>
  <c r="Y23" i="34" s="1"/>
  <c r="Y24" i="34" s="1"/>
  <c r="AB7" i="34"/>
  <c r="AB7" i="17"/>
  <c r="V60" i="17"/>
  <c r="Y23" i="17" s="1"/>
  <c r="Y24" i="17" s="1"/>
  <c r="D3" i="2"/>
  <c r="D17" i="2"/>
  <c r="D16" i="2"/>
  <c r="D10" i="2"/>
  <c r="D15" i="2"/>
  <c r="D2" i="2"/>
  <c r="D8" i="2"/>
  <c r="D9" i="2"/>
  <c r="D6" i="2"/>
  <c r="D14" i="2"/>
  <c r="D7" i="2"/>
  <c r="D13" i="2"/>
</calcChain>
</file>

<file path=xl/sharedStrings.xml><?xml version="1.0" encoding="utf-8"?>
<sst xmlns="http://schemas.openxmlformats.org/spreadsheetml/2006/main" count="354" uniqueCount="104">
  <si>
    <t>HCP</t>
  </si>
  <si>
    <t>CHC</t>
  </si>
  <si>
    <t>CHC</t>
  </si>
  <si>
    <t>HCP</t>
  </si>
  <si>
    <t>CHC</t>
  </si>
  <si>
    <t>HCP</t>
  </si>
  <si>
    <t>CHC</t>
  </si>
  <si>
    <t>F</t>
  </si>
  <si>
    <t>B</t>
  </si>
  <si>
    <t>O</t>
  </si>
  <si>
    <t>Bill</t>
  </si>
  <si>
    <t>Herb</t>
  </si>
  <si>
    <t>Mike F</t>
  </si>
  <si>
    <t>Rudy</t>
  </si>
  <si>
    <t>Bob</t>
  </si>
  <si>
    <t>Player</t>
  </si>
  <si>
    <t>Final Ranking</t>
  </si>
  <si>
    <t>CHP</t>
  </si>
  <si>
    <t>Out</t>
  </si>
  <si>
    <t>In</t>
  </si>
  <si>
    <t>Gross</t>
  </si>
  <si>
    <t>Net</t>
  </si>
  <si>
    <t>Nbr of players</t>
  </si>
  <si>
    <t># low net winners</t>
  </si>
  <si>
    <t>Input</t>
  </si>
  <si>
    <t>payout</t>
  </si>
  <si>
    <t>F/B/O</t>
  </si>
  <si>
    <t># winners front</t>
  </si>
  <si>
    <t>Front</t>
  </si>
  <si>
    <t>Back</t>
  </si>
  <si>
    <t># of players</t>
  </si>
  <si>
    <t>Group payout</t>
  </si>
  <si>
    <t>Player payout</t>
  </si>
  <si>
    <t># winners back</t>
  </si>
  <si>
    <t># winners overall</t>
  </si>
  <si>
    <t>Hole</t>
  </si>
  <si>
    <t>Nbr of cuts</t>
  </si>
  <si>
    <t>$ Value of cut</t>
  </si>
  <si>
    <t>Hole HCP</t>
  </si>
  <si>
    <t>Lowest Score</t>
  </si>
  <si>
    <t>Wins front with</t>
  </si>
  <si>
    <t>Wins back with</t>
  </si>
  <si>
    <t>Wins overall with</t>
  </si>
  <si>
    <t>Blaine</t>
  </si>
  <si>
    <t>Senior Tees</t>
  </si>
  <si>
    <t xml:space="preserve"> </t>
  </si>
  <si>
    <t>Birdie</t>
  </si>
  <si>
    <t>Low  Gross</t>
  </si>
  <si>
    <t>Low Net</t>
  </si>
  <si>
    <t>Nbr of Lowest</t>
  </si>
  <si>
    <t>Low Net Winners</t>
  </si>
  <si>
    <t>Group 1</t>
  </si>
  <si>
    <t>Group 2</t>
  </si>
  <si>
    <t>Group 3</t>
  </si>
  <si>
    <t>Group 4</t>
  </si>
  <si>
    <t>Group 5</t>
  </si>
  <si>
    <t>Overall</t>
  </si>
  <si>
    <t>Low net</t>
  </si>
  <si>
    <t>Front Pin</t>
  </si>
  <si>
    <t>Back Pin</t>
  </si>
  <si>
    <t>Champion</t>
  </si>
  <si>
    <t>2nd Place</t>
  </si>
  <si>
    <t>Tournament</t>
  </si>
  <si>
    <t>Cuts</t>
  </si>
  <si>
    <t>Total Winnings</t>
  </si>
  <si>
    <t xml:space="preserve">Front wins with </t>
  </si>
  <si>
    <t>Back wins with</t>
  </si>
  <si>
    <t>Wins overall</t>
  </si>
  <si>
    <t>Golfer</t>
  </si>
  <si>
    <t>SCHC</t>
  </si>
  <si>
    <t>Group 6</t>
  </si>
  <si>
    <t>Stableford F/B/O (Grouped based on random pick)</t>
  </si>
  <si>
    <t>Alex</t>
  </si>
  <si>
    <t>SCHP</t>
  </si>
  <si>
    <t>Morning Ranking</t>
  </si>
  <si>
    <t>Morning</t>
  </si>
  <si>
    <t>Afternoon</t>
  </si>
  <si>
    <t>Afternoon Ranking</t>
  </si>
  <si>
    <t>Roger</t>
  </si>
  <si>
    <t>Rob</t>
  </si>
  <si>
    <t xml:space="preserve">Groups </t>
  </si>
  <si>
    <t>AM</t>
  </si>
  <si>
    <t>PM</t>
  </si>
  <si>
    <t>Chris</t>
  </si>
  <si>
    <t>Malcolm</t>
  </si>
  <si>
    <t>Mike W</t>
  </si>
  <si>
    <t>Sewell's Point AM</t>
  </si>
  <si>
    <t>Doug</t>
  </si>
  <si>
    <t>Steve</t>
  </si>
  <si>
    <t>Ron</t>
  </si>
  <si>
    <t>Ed</t>
  </si>
  <si>
    <t>Mike C</t>
  </si>
  <si>
    <t>John</t>
  </si>
  <si>
    <t>Roman</t>
  </si>
  <si>
    <t>Ben</t>
  </si>
  <si>
    <t>Frank</t>
  </si>
  <si>
    <t>Bide-A-Wee</t>
  </si>
  <si>
    <t>Mike G</t>
  </si>
  <si>
    <t>Morning - 0730</t>
  </si>
  <si>
    <t>Afternoon - 1330</t>
  </si>
  <si>
    <t>Stableford F/B/O (Grouped based on morning round)</t>
  </si>
  <si>
    <t>Closest to the Pin Holes 4 and 12 - Bets: $6.00 F/B/O/Low Net/Closest to the PIN, $5.00 Cuts</t>
  </si>
  <si>
    <t>2020 EoS Tournament</t>
  </si>
  <si>
    <t>Bide-a-Wee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</si>
</sst>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_([$$-409]* #,##0.00_);_([$$-409]* \(#,##0.00\);_([$$-409]* &quot;-&quot;??_);_(@_)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1"/>
      <color indexed="9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5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charset val="134"/>
    </font>
    <font>
      <sz val="11"/>
      <color indexed="8"/>
      <name val="Calibri"/>
      <family val="2"/>
      <charset val="134"/>
    </font>
    <font>
      <b/>
      <sz val="11"/>
      <color indexed="56"/>
      <name val="Calibri"/>
      <family val="2"/>
      <charset val="134"/>
    </font>
    <font>
      <b/>
      <sz val="13"/>
      <color indexed="56"/>
      <name val="Calibri"/>
      <family val="2"/>
      <charset val="134"/>
    </font>
    <font>
      <b/>
      <sz val="15"/>
      <color indexed="56"/>
      <name val="Calibri"/>
      <family val="2"/>
      <charset val="134"/>
    </font>
    <font>
      <sz val="11"/>
      <color indexed="52"/>
      <name val="Calibri"/>
      <family val="2"/>
      <charset val="134"/>
    </font>
    <font>
      <sz val="11"/>
      <color indexed="9"/>
      <name val="Calibri"/>
      <family val="2"/>
      <charset val="134"/>
    </font>
    <font>
      <b/>
      <sz val="11"/>
      <color indexed="52"/>
      <name val="Calibri"/>
      <family val="2"/>
      <charset val="134"/>
    </font>
    <font>
      <b/>
      <sz val="11"/>
      <color indexed="63"/>
      <name val="Calibri"/>
      <family val="2"/>
      <charset val="134"/>
    </font>
    <font>
      <b/>
      <sz val="11"/>
      <color indexed="8"/>
      <name val="Calibri"/>
      <family val="2"/>
      <charset val="134"/>
    </font>
    <font>
      <i/>
      <sz val="11"/>
      <color indexed="23"/>
      <name val="Calibri"/>
      <family val="2"/>
      <charset val="134"/>
    </font>
    <font>
      <sz val="11"/>
      <color indexed="20"/>
      <name val="Calibri"/>
      <family val="2"/>
      <charset val="134"/>
    </font>
    <font>
      <sz val="11"/>
      <color indexed="17"/>
      <name val="Calibri"/>
      <family val="2"/>
      <charset val="134"/>
    </font>
    <font>
      <sz val="11"/>
      <color indexed="62"/>
      <name val="Calibri"/>
      <family val="2"/>
      <charset val="134"/>
    </font>
    <font>
      <b/>
      <sz val="18"/>
      <color indexed="56"/>
      <name val="Cambria"/>
      <family val="1"/>
      <charset val="134"/>
    </font>
    <font>
      <b/>
      <sz val="11"/>
      <color indexed="9"/>
      <name val="Calibri"/>
      <family val="2"/>
      <charset val="134"/>
    </font>
    <font>
      <sz val="11"/>
      <color indexed="60"/>
      <name val="Calibri"/>
      <family val="2"/>
      <charset val="134"/>
    </font>
    <font>
      <sz val="11"/>
      <color indexed="10"/>
      <name val="Calibri"/>
      <family val="2"/>
      <charset val="134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  <fill>
      <patternFill patternType="solid">
        <fgColor rgb="FFF2DBDB"/>
        <bgColor rgb="FFF2DBDB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rgb="FFEAF1DD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4" tint="0.79998168889431442"/>
        <bgColor rgb="FFEAF1D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FFFF00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3" tint="0.79998168889431442"/>
        <bgColor rgb="FFC6D9F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rgb="FFC6D9F0"/>
      </patternFill>
    </fill>
    <fill>
      <patternFill patternType="solid">
        <fgColor theme="0" tint="-0.14999847407452621"/>
        <bgColor rgb="FFFBD4B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2" tint="-9.9978637043366805E-2"/>
        <bgColor rgb="FFD8D8D8"/>
      </patternFill>
    </fill>
    <fill>
      <patternFill patternType="solid">
        <fgColor theme="9" tint="0.79998168889431442"/>
        <bgColor rgb="FFCCFFFF"/>
      </patternFill>
    </fill>
    <fill>
      <patternFill patternType="solid">
        <fgColor theme="6" tint="0.79998168889431442"/>
        <bgColor rgb="FFFBD4B4"/>
      </patternFill>
    </fill>
    <fill>
      <patternFill patternType="solid">
        <fgColor theme="5" tint="0.79998168889431442"/>
        <bgColor rgb="FFF2DBDB"/>
      </patternFill>
    </fill>
  </fills>
  <borders count="9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135">
    <xf numFmtId="0" fontId="0" fillId="0" borderId="0"/>
    <xf numFmtId="0" fontId="10" fillId="0" borderId="1"/>
    <xf numFmtId="0" fontId="10" fillId="0" borderId="1"/>
    <xf numFmtId="0" fontId="15" fillId="17" borderId="1" applyNumberFormat="0" applyBorder="0" applyAlignment="0" applyProtection="0"/>
    <xf numFmtId="0" fontId="15" fillId="18" borderId="1" applyNumberFormat="0" applyBorder="0" applyAlignment="0" applyProtection="0"/>
    <xf numFmtId="0" fontId="18" fillId="19" borderId="22" applyNumberFormat="0" applyAlignment="0" applyProtection="0"/>
    <xf numFmtId="0" fontId="15" fillId="20" borderId="1" applyNumberFormat="0" applyBorder="0" applyAlignment="0" applyProtection="0"/>
    <xf numFmtId="0" fontId="15" fillId="21" borderId="1" applyNumberFormat="0" applyBorder="0" applyAlignment="0" applyProtection="0"/>
    <xf numFmtId="0" fontId="15" fillId="22" borderId="1" applyNumberFormat="0" applyBorder="0" applyAlignment="0" applyProtection="0"/>
    <xf numFmtId="0" fontId="10" fillId="0" borderId="1"/>
    <xf numFmtId="0" fontId="13" fillId="23" borderId="1" applyNumberFormat="0" applyBorder="0" applyAlignment="0" applyProtection="0"/>
    <xf numFmtId="0" fontId="15" fillId="24" borderId="1" applyNumberFormat="0" applyBorder="0" applyAlignment="0" applyProtection="0"/>
    <xf numFmtId="0" fontId="15" fillId="0" borderId="1"/>
    <xf numFmtId="0" fontId="13" fillId="25" borderId="1" applyNumberFormat="0" applyBorder="0" applyAlignment="0" applyProtection="0"/>
    <xf numFmtId="0" fontId="15" fillId="26" borderId="1" applyNumberFormat="0" applyBorder="0" applyAlignment="0" applyProtection="0"/>
    <xf numFmtId="0" fontId="21" fillId="0" borderId="1" applyNumberFormat="0" applyFill="0" applyBorder="0" applyAlignment="0" applyProtection="0"/>
    <xf numFmtId="0" fontId="15" fillId="25" borderId="1" applyNumberFormat="0" applyBorder="0" applyAlignment="0" applyProtection="0"/>
    <xf numFmtId="0" fontId="22" fillId="0" borderId="1" applyNumberFormat="0" applyFill="0" applyBorder="0" applyAlignment="0" applyProtection="0"/>
    <xf numFmtId="0" fontId="15" fillId="27" borderId="1" applyNumberFormat="0" applyBorder="0" applyAlignment="0" applyProtection="0"/>
    <xf numFmtId="0" fontId="15" fillId="22" borderId="1" applyNumberFormat="0" applyBorder="0" applyAlignment="0" applyProtection="0"/>
    <xf numFmtId="0" fontId="15" fillId="18" borderId="1" applyNumberFormat="0" applyBorder="0" applyAlignment="0" applyProtection="0"/>
    <xf numFmtId="0" fontId="15" fillId="28" borderId="1" applyNumberFormat="0" applyBorder="0" applyAlignment="0" applyProtection="0"/>
    <xf numFmtId="0" fontId="24" fillId="19" borderId="23" applyNumberFormat="0" applyAlignment="0" applyProtection="0"/>
    <xf numFmtId="0" fontId="14" fillId="17" borderId="1" applyNumberFormat="0" applyBorder="0" applyAlignment="0" applyProtection="0"/>
    <xf numFmtId="0" fontId="13" fillId="27" borderId="1" applyNumberFormat="0" applyBorder="0" applyAlignment="0" applyProtection="0"/>
    <xf numFmtId="0" fontId="13" fillId="29" borderId="1" applyNumberFormat="0" applyBorder="0" applyAlignment="0" applyProtection="0"/>
    <xf numFmtId="0" fontId="13" fillId="30" borderId="1" applyNumberFormat="0" applyBorder="0" applyAlignment="0" applyProtection="0"/>
    <xf numFmtId="0" fontId="13" fillId="31" borderId="1" applyNumberFormat="0" applyBorder="0" applyAlignment="0" applyProtection="0"/>
    <xf numFmtId="0" fontId="13" fillId="32" borderId="1" applyNumberFormat="0" applyBorder="0" applyAlignment="0" applyProtection="0"/>
    <xf numFmtId="0" fontId="13" fillId="33" borderId="1" applyNumberFormat="0" applyBorder="0" applyAlignment="0" applyProtection="0"/>
    <xf numFmtId="0" fontId="13" fillId="34" borderId="1" applyNumberFormat="0" applyBorder="0" applyAlignment="0" applyProtection="0"/>
    <xf numFmtId="0" fontId="13" fillId="29" borderId="1" applyNumberFormat="0" applyBorder="0" applyAlignment="0" applyProtection="0"/>
    <xf numFmtId="0" fontId="13" fillId="30" borderId="1" applyNumberFormat="0" applyBorder="0" applyAlignment="0" applyProtection="0"/>
    <xf numFmtId="0" fontId="13" fillId="35" borderId="1" applyNumberFormat="0" applyBorder="0" applyAlignment="0" applyProtection="0"/>
    <xf numFmtId="0" fontId="12" fillId="21" borderId="1" applyNumberFormat="0" applyBorder="0" applyAlignment="0" applyProtection="0"/>
    <xf numFmtId="0" fontId="10" fillId="36" borderId="24" applyNumberFormat="0" applyAlignment="0" applyProtection="0"/>
    <xf numFmtId="0" fontId="27" fillId="0" borderId="25" applyNumberFormat="0" applyFill="0" applyAlignment="0" applyProtection="0"/>
    <xf numFmtId="0" fontId="26" fillId="37" borderId="26" applyNumberFormat="0" applyAlignment="0" applyProtection="0"/>
    <xf numFmtId="0" fontId="11" fillId="0" borderId="1" applyNumberFormat="0" applyFill="0" applyBorder="0" applyAlignment="0" applyProtection="0"/>
    <xf numFmtId="0" fontId="25" fillId="0" borderId="27" applyNumberFormat="0" applyFill="0" applyAlignment="0" applyProtection="0"/>
    <xf numFmtId="0" fontId="23" fillId="0" borderId="28" applyNumberFormat="0" applyFill="0" applyAlignment="0" applyProtection="0"/>
    <xf numFmtId="0" fontId="23" fillId="0" borderId="1" applyNumberFormat="0" applyFill="0" applyBorder="0" applyAlignment="0" applyProtection="0"/>
    <xf numFmtId="0" fontId="20" fillId="26" borderId="22" applyNumberFormat="0" applyAlignment="0" applyProtection="0"/>
    <xf numFmtId="0" fontId="17" fillId="0" borderId="29" applyNumberFormat="0" applyFill="0" applyAlignment="0" applyProtection="0"/>
    <xf numFmtId="0" fontId="19" fillId="38" borderId="1" applyNumberFormat="0" applyBorder="0" applyAlignment="0" applyProtection="0"/>
    <xf numFmtId="0" fontId="10" fillId="0" borderId="1"/>
    <xf numFmtId="0" fontId="16" fillId="0" borderId="30" applyNumberFormat="0" applyFill="0" applyAlignment="0" applyProtection="0"/>
    <xf numFmtId="0" fontId="10" fillId="36" borderId="24" applyNumberFormat="0" applyFont="0" applyAlignment="0" applyProtection="0"/>
    <xf numFmtId="0" fontId="13" fillId="41" borderId="1" applyNumberFormat="0" applyBorder="0" applyAlignment="0" applyProtection="0"/>
    <xf numFmtId="0" fontId="13" fillId="41" borderId="1" applyNumberFormat="0" applyBorder="0" applyAlignment="0" applyProtection="0"/>
    <xf numFmtId="44" fontId="28" fillId="0" borderId="0" applyFont="0" applyFill="0" applyBorder="0" applyAlignment="0" applyProtection="0"/>
    <xf numFmtId="0" fontId="4" fillId="0" borderId="1"/>
    <xf numFmtId="0" fontId="10" fillId="0" borderId="1"/>
    <xf numFmtId="0" fontId="13" fillId="41" borderId="1" applyNumberFormat="0" applyBorder="0" applyAlignment="0" applyProtection="0"/>
    <xf numFmtId="0" fontId="13" fillId="41" borderId="1" applyNumberFormat="0" applyBorder="0" applyAlignment="0" applyProtection="0"/>
    <xf numFmtId="0" fontId="10" fillId="36" borderId="24" applyNumberFormat="0" applyFont="0" applyAlignment="0" applyProtection="0"/>
    <xf numFmtId="0" fontId="3" fillId="0" borderId="1"/>
    <xf numFmtId="0" fontId="10" fillId="0" borderId="1"/>
    <xf numFmtId="0" fontId="2" fillId="0" borderId="1"/>
    <xf numFmtId="0" fontId="34" fillId="0" borderId="1" applyNumberFormat="0" applyFill="0" applyBorder="0" applyAlignment="0" applyProtection="0">
      <alignment vertical="top"/>
      <protection locked="0"/>
    </xf>
    <xf numFmtId="0" fontId="35" fillId="0" borderId="1">
      <alignment vertical="center"/>
    </xf>
    <xf numFmtId="0" fontId="36" fillId="0" borderId="1">
      <alignment vertical="center"/>
    </xf>
    <xf numFmtId="0" fontId="40" fillId="0" borderId="29" applyNumberFormat="0" applyFill="0" applyAlignment="0" applyProtection="0">
      <alignment vertical="center"/>
    </xf>
    <xf numFmtId="0" fontId="50" fillId="37" borderId="26" applyNumberFormat="0" applyAlignment="0" applyProtection="0">
      <alignment vertical="center"/>
    </xf>
    <xf numFmtId="0" fontId="52" fillId="0" borderId="1" applyNumberFormat="0" applyFill="0" applyBorder="0" applyAlignment="0" applyProtection="0">
      <alignment vertical="center"/>
    </xf>
    <xf numFmtId="0" fontId="35" fillId="0" borderId="1">
      <alignment vertical="center"/>
    </xf>
    <xf numFmtId="0" fontId="49" fillId="0" borderId="1" applyNumberFormat="0" applyFill="0" applyBorder="0" applyAlignment="0" applyProtection="0">
      <alignment vertical="center"/>
    </xf>
    <xf numFmtId="0" fontId="36" fillId="25" borderId="1" applyNumberFormat="0" applyBorder="0" applyAlignment="0" applyProtection="0">
      <alignment vertical="center"/>
    </xf>
    <xf numFmtId="0" fontId="48" fillId="26" borderId="61" applyNumberFormat="0" applyAlignment="0" applyProtection="0">
      <alignment vertical="center"/>
    </xf>
    <xf numFmtId="0" fontId="37" fillId="0" borderId="1" applyNumberFormat="0" applyFill="0" applyBorder="0" applyAlignment="0" applyProtection="0">
      <alignment vertical="center"/>
    </xf>
    <xf numFmtId="0" fontId="36" fillId="18" borderId="1" applyNumberFormat="0" applyBorder="0" applyAlignment="0" applyProtection="0">
      <alignment vertical="center"/>
    </xf>
    <xf numFmtId="0" fontId="46" fillId="21" borderId="1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5" fillId="0" borderId="1">
      <alignment vertical="center"/>
    </xf>
    <xf numFmtId="0" fontId="38" fillId="0" borderId="25" applyNumberFormat="0" applyFill="0" applyAlignment="0" applyProtection="0">
      <alignment vertical="center"/>
    </xf>
    <xf numFmtId="0" fontId="41" fillId="30" borderId="1" applyNumberFormat="0" applyBorder="0" applyAlignment="0" applyProtection="0">
      <alignment vertical="center"/>
    </xf>
    <xf numFmtId="0" fontId="41" fillId="29" borderId="1" applyNumberFormat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41" fillId="34" borderId="1" applyNumberFormat="0" applyBorder="0" applyAlignment="0" applyProtection="0">
      <alignment vertical="center"/>
    </xf>
    <xf numFmtId="0" fontId="41" fillId="33" borderId="1" applyNumberFormat="0" applyBorder="0" applyAlignment="0" applyProtection="0">
      <alignment vertical="center"/>
    </xf>
    <xf numFmtId="0" fontId="41" fillId="32" borderId="1" applyNumberFormat="0" applyBorder="0" applyAlignment="0" applyProtection="0">
      <alignment vertical="center"/>
    </xf>
    <xf numFmtId="0" fontId="41" fillId="31" borderId="1" applyNumberFormat="0" applyBorder="0" applyAlignment="0" applyProtection="0">
      <alignment vertical="center"/>
    </xf>
    <xf numFmtId="0" fontId="41" fillId="29" borderId="1" applyNumberFormat="0" applyBorder="0" applyAlignment="0" applyProtection="0">
      <alignment vertical="center"/>
    </xf>
    <xf numFmtId="0" fontId="36" fillId="18" borderId="1" applyNumberFormat="0" applyBorder="0" applyAlignment="0" applyProtection="0">
      <alignment vertical="center"/>
    </xf>
    <xf numFmtId="0" fontId="36" fillId="22" borderId="1" applyNumberFormat="0" applyBorder="0" applyAlignment="0" applyProtection="0">
      <alignment vertical="center"/>
    </xf>
    <xf numFmtId="0" fontId="44" fillId="0" borderId="63" applyNumberFormat="0" applyFill="0" applyAlignment="0" applyProtection="0">
      <alignment vertical="center"/>
    </xf>
    <xf numFmtId="0" fontId="43" fillId="19" borderId="62" applyNumberFormat="0" applyAlignment="0" applyProtection="0">
      <alignment vertical="center"/>
    </xf>
    <xf numFmtId="0" fontId="51" fillId="38" borderId="1" applyNumberFormat="0" applyBorder="0" applyAlignment="0" applyProtection="0">
      <alignment vertical="center"/>
    </xf>
    <xf numFmtId="0" fontId="36" fillId="27" borderId="1" applyNumberFormat="0" applyBorder="0" applyAlignment="0" applyProtection="0">
      <alignment vertical="center"/>
    </xf>
    <xf numFmtId="0" fontId="36" fillId="22" borderId="1" applyNumberFormat="0" applyBorder="0" applyAlignment="0" applyProtection="0">
      <alignment vertical="center"/>
    </xf>
    <xf numFmtId="0" fontId="35" fillId="36" borderId="60" applyNumberFormat="0" applyAlignment="0" applyProtection="0">
      <alignment vertical="center"/>
    </xf>
    <xf numFmtId="0" fontId="41" fillId="27" borderId="1" applyNumberFormat="0" applyBorder="0" applyAlignment="0" applyProtection="0">
      <alignment vertical="center"/>
    </xf>
    <xf numFmtId="0" fontId="36" fillId="26" borderId="1" applyNumberFormat="0" applyBorder="0" applyAlignment="0" applyProtection="0">
      <alignment vertical="center"/>
    </xf>
    <xf numFmtId="0" fontId="42" fillId="19" borderId="61" applyNumberFormat="0" applyAlignment="0" applyProtection="0">
      <alignment vertical="center"/>
    </xf>
    <xf numFmtId="0" fontId="41" fillId="25" borderId="1" applyNumberFormat="0" applyBorder="0" applyAlignment="0" applyProtection="0">
      <alignment vertical="center"/>
    </xf>
    <xf numFmtId="0" fontId="47" fillId="17" borderId="1" applyNumberFormat="0" applyBorder="0" applyAlignment="0" applyProtection="0">
      <alignment vertical="center"/>
    </xf>
    <xf numFmtId="0" fontId="36" fillId="17" borderId="1" applyNumberFormat="0" applyBorder="0" applyAlignment="0" applyProtection="0">
      <alignment vertical="center"/>
    </xf>
    <xf numFmtId="0" fontId="36" fillId="21" borderId="1" applyNumberFormat="0" applyBorder="0" applyAlignment="0" applyProtection="0">
      <alignment vertical="center"/>
    </xf>
    <xf numFmtId="0" fontId="41" fillId="35" borderId="1" applyNumberFormat="0" applyBorder="0" applyAlignment="0" applyProtection="0">
      <alignment vertical="center"/>
    </xf>
    <xf numFmtId="0" fontId="41" fillId="23" borderId="1" applyNumberFormat="0" applyBorder="0" applyAlignment="0" applyProtection="0">
      <alignment vertical="center"/>
    </xf>
    <xf numFmtId="0" fontId="36" fillId="28" borderId="1" applyNumberFormat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6" fillId="24" borderId="1" applyNumberFormat="0" applyBorder="0" applyAlignment="0" applyProtection="0">
      <alignment vertical="center"/>
    </xf>
    <xf numFmtId="0" fontId="36" fillId="20" borderId="1" applyNumberFormat="0" applyBorder="0" applyAlignment="0" applyProtection="0">
      <alignment vertical="center"/>
    </xf>
    <xf numFmtId="0" fontId="41" fillId="30" borderId="1" applyNumberFormat="0" applyBorder="0" applyAlignment="0" applyProtection="0">
      <alignment vertical="center"/>
    </xf>
    <xf numFmtId="0" fontId="53" fillId="0" borderId="1"/>
    <xf numFmtId="0" fontId="18" fillId="19" borderId="66" applyNumberFormat="0" applyAlignment="0" applyProtection="0"/>
    <xf numFmtId="0" fontId="10" fillId="36" borderId="72" applyNumberFormat="0" applyFont="0" applyAlignment="0" applyProtection="0"/>
    <xf numFmtId="0" fontId="16" fillId="0" borderId="73" applyNumberFormat="0" applyFill="0" applyAlignment="0" applyProtection="0"/>
    <xf numFmtId="0" fontId="53" fillId="0" borderId="1"/>
    <xf numFmtId="0" fontId="10" fillId="36" borderId="72" applyNumberFormat="0" applyAlignment="0" applyProtection="0"/>
    <xf numFmtId="0" fontId="18" fillId="19" borderId="70" applyNumberFormat="0" applyAlignment="0" applyProtection="0"/>
    <xf numFmtId="0" fontId="20" fillId="26" borderId="70" applyNumberFormat="0" applyAlignment="0" applyProtection="0"/>
    <xf numFmtId="0" fontId="53" fillId="0" borderId="1"/>
    <xf numFmtId="0" fontId="10" fillId="36" borderId="77" applyNumberFormat="0" applyFont="0" applyAlignment="0" applyProtection="0"/>
    <xf numFmtId="0" fontId="24" fillId="19" borderId="67" applyNumberFormat="0" applyAlignment="0" applyProtection="0"/>
    <xf numFmtId="0" fontId="10" fillId="36" borderId="77" applyNumberFormat="0" applyFont="0" applyAlignment="0" applyProtection="0"/>
    <xf numFmtId="0" fontId="10" fillId="36" borderId="77" applyNumberFormat="0" applyAlignment="0" applyProtection="0"/>
    <xf numFmtId="0" fontId="10" fillId="36" borderId="68" applyNumberFormat="0" applyAlignment="0" applyProtection="0"/>
    <xf numFmtId="0" fontId="24" fillId="19" borderId="76" applyNumberFormat="0" applyAlignment="0" applyProtection="0"/>
    <xf numFmtId="0" fontId="20" fillId="26" borderId="66" applyNumberFormat="0" applyAlignment="0" applyProtection="0"/>
    <xf numFmtId="0" fontId="16" fillId="0" borderId="69" applyNumberFormat="0" applyFill="0" applyAlignment="0" applyProtection="0"/>
    <xf numFmtId="0" fontId="10" fillId="36" borderId="68" applyNumberFormat="0" applyFont="0" applyAlignment="0" applyProtection="0"/>
    <xf numFmtId="0" fontId="24" fillId="19" borderId="71" applyNumberFormat="0" applyAlignment="0" applyProtection="0"/>
    <xf numFmtId="44" fontId="10" fillId="0" borderId="1" applyFont="0" applyFill="0" applyBorder="0" applyAlignment="0" applyProtection="0"/>
    <xf numFmtId="0" fontId="1" fillId="0" borderId="1"/>
    <xf numFmtId="0" fontId="53" fillId="0" borderId="1"/>
    <xf numFmtId="0" fontId="10" fillId="36" borderId="68" applyNumberFormat="0" applyFont="0" applyAlignment="0" applyProtection="0"/>
    <xf numFmtId="0" fontId="1" fillId="0" borderId="1"/>
    <xf numFmtId="0" fontId="1" fillId="0" borderId="1"/>
    <xf numFmtId="0" fontId="16" fillId="0" borderId="78" applyNumberFormat="0" applyFill="0" applyAlignment="0" applyProtection="0"/>
    <xf numFmtId="0" fontId="10" fillId="36" borderId="72" applyNumberFormat="0" applyFont="0" applyAlignment="0" applyProtection="0"/>
    <xf numFmtId="0" fontId="20" fillId="26" borderId="75" applyNumberFormat="0" applyAlignment="0" applyProtection="0"/>
    <xf numFmtId="0" fontId="18" fillId="19" borderId="75" applyNumberFormat="0" applyAlignment="0" applyProtection="0"/>
    <xf numFmtId="0" fontId="54" fillId="0" borderId="1"/>
  </cellStyleXfs>
  <cellXfs count="529">
    <xf numFmtId="0" fontId="0" fillId="0" borderId="0" xfId="0"/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9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44" fontId="9" fillId="0" borderId="2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right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8" fillId="9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5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right"/>
    </xf>
    <xf numFmtId="0" fontId="5" fillId="0" borderId="14" xfId="0" applyFont="1" applyBorder="1" applyAlignment="1">
      <alignment horizontal="center"/>
    </xf>
    <xf numFmtId="0" fontId="9" fillId="14" borderId="13" xfId="0" applyFont="1" applyFill="1" applyBorder="1" applyAlignment="1">
      <alignment horizontal="right"/>
    </xf>
    <xf numFmtId="164" fontId="0" fillId="14" borderId="1" xfId="0" applyNumberFormat="1" applyFill="1" applyBorder="1"/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right"/>
    </xf>
    <xf numFmtId="44" fontId="9" fillId="0" borderId="16" xfId="0" applyNumberFormat="1" applyFont="1" applyBorder="1" applyAlignment="1">
      <alignment horizontal="right"/>
    </xf>
    <xf numFmtId="0" fontId="5" fillId="0" borderId="17" xfId="0" applyFont="1" applyBorder="1" applyAlignment="1">
      <alignment horizontal="center"/>
    </xf>
    <xf numFmtId="0" fontId="9" fillId="14" borderId="10" xfId="0" applyFont="1" applyFill="1" applyBorder="1" applyAlignment="1">
      <alignment horizontal="right"/>
    </xf>
    <xf numFmtId="164" fontId="9" fillId="16" borderId="11" xfId="0" applyNumberFormat="1" applyFont="1" applyFill="1" applyBorder="1" applyAlignment="1">
      <alignment horizontal="right"/>
    </xf>
    <xf numFmtId="0" fontId="9" fillId="0" borderId="12" xfId="0" applyFont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1" fontId="7" fillId="3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right"/>
    </xf>
    <xf numFmtId="0" fontId="9" fillId="6" borderId="6" xfId="0" applyFont="1" applyFill="1" applyBorder="1" applyAlignment="1">
      <alignment horizontal="right"/>
    </xf>
    <xf numFmtId="165" fontId="9" fillId="2" borderId="6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1" fontId="0" fillId="0" borderId="0" xfId="0" applyNumberFormat="1"/>
    <xf numFmtId="0" fontId="9" fillId="0" borderId="6" xfId="0" applyFont="1" applyBorder="1" applyAlignment="1">
      <alignment horizontal="right" vertical="center"/>
    </xf>
    <xf numFmtId="44" fontId="9" fillId="0" borderId="6" xfId="0" applyNumberFormat="1" applyFont="1" applyBorder="1" applyAlignment="1">
      <alignment horizontal="right" vertical="center"/>
    </xf>
    <xf numFmtId="0" fontId="9" fillId="6" borderId="6" xfId="0" applyFont="1" applyFill="1" applyBorder="1" applyAlignment="1">
      <alignment horizontal="right" vertical="center"/>
    </xf>
    <xf numFmtId="44" fontId="9" fillId="0" borderId="6" xfId="0" applyNumberFormat="1" applyFont="1" applyBorder="1" applyAlignment="1">
      <alignment horizontal="right"/>
    </xf>
    <xf numFmtId="164" fontId="0" fillId="0" borderId="0" xfId="0" applyNumberFormat="1"/>
    <xf numFmtId="1" fontId="9" fillId="6" borderId="2" xfId="0" applyNumberFormat="1" applyFont="1" applyFill="1" applyBorder="1" applyAlignment="1">
      <alignment horizontal="right"/>
    </xf>
    <xf numFmtId="0" fontId="9" fillId="40" borderId="9" xfId="0" applyFont="1" applyFill="1" applyBorder="1" applyAlignment="1">
      <alignment horizontal="center"/>
    </xf>
    <xf numFmtId="0" fontId="9" fillId="8" borderId="6" xfId="0" applyFont="1" applyFill="1" applyBorder="1" applyAlignment="1">
      <alignment horizontal="center"/>
    </xf>
    <xf numFmtId="0" fontId="9" fillId="0" borderId="33" xfId="0" applyFont="1" applyFill="1" applyBorder="1"/>
    <xf numFmtId="0" fontId="9" fillId="0" borderId="33" xfId="0" applyFont="1" applyFill="1" applyBorder="1" applyAlignment="1">
      <alignment horizontal="center"/>
    </xf>
    <xf numFmtId="1" fontId="9" fillId="8" borderId="33" xfId="0" applyNumberFormat="1" applyFont="1" applyFill="1" applyBorder="1" applyAlignment="1">
      <alignment horizontal="center"/>
    </xf>
    <xf numFmtId="0" fontId="9" fillId="8" borderId="33" xfId="0" applyFont="1" applyFill="1" applyBorder="1" applyAlignment="1">
      <alignment horizontal="center"/>
    </xf>
    <xf numFmtId="1" fontId="9" fillId="14" borderId="33" xfId="0" applyNumberFormat="1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164" fontId="0" fillId="0" borderId="35" xfId="0" applyNumberFormat="1" applyFont="1" applyBorder="1" applyAlignment="1">
      <alignment horizontal="center" vertical="center"/>
    </xf>
    <xf numFmtId="0" fontId="9" fillId="0" borderId="1" xfId="0" applyFont="1" applyFill="1" applyBorder="1"/>
    <xf numFmtId="0" fontId="9" fillId="0" borderId="6" xfId="0" applyFont="1" applyFill="1" applyBorder="1"/>
    <xf numFmtId="164" fontId="9" fillId="14" borderId="6" xfId="0" applyNumberFormat="1" applyFont="1" applyFill="1" applyBorder="1" applyAlignment="1">
      <alignment horizontal="right"/>
    </xf>
    <xf numFmtId="0" fontId="9" fillId="14" borderId="6" xfId="0" applyFont="1" applyFill="1" applyBorder="1" applyAlignment="1">
      <alignment horizontal="center"/>
    </xf>
    <xf numFmtId="1" fontId="9" fillId="8" borderId="6" xfId="0" applyNumberFormat="1" applyFont="1" applyFill="1" applyBorder="1" applyAlignment="1">
      <alignment horizontal="center"/>
    </xf>
    <xf numFmtId="1" fontId="9" fillId="14" borderId="6" xfId="0" applyNumberFormat="1" applyFont="1" applyFill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0" fontId="0" fillId="0" borderId="1" xfId="0" applyBorder="1"/>
    <xf numFmtId="0" fontId="9" fillId="0" borderId="36" xfId="0" applyFont="1" applyBorder="1" applyAlignment="1">
      <alignment horizontal="right" vertical="center"/>
    </xf>
    <xf numFmtId="0" fontId="9" fillId="0" borderId="36" xfId="0" applyFont="1" applyBorder="1" applyAlignment="1">
      <alignment horizontal="right"/>
    </xf>
    <xf numFmtId="1" fontId="8" fillId="0" borderId="4" xfId="0" applyNumberFormat="1" applyFont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1" fontId="9" fillId="10" borderId="6" xfId="0" applyNumberFormat="1" applyFont="1" applyFill="1" applyBorder="1" applyAlignment="1">
      <alignment horizontal="center"/>
    </xf>
    <xf numFmtId="0" fontId="9" fillId="10" borderId="6" xfId="0" applyFont="1" applyFill="1" applyBorder="1" applyAlignment="1">
      <alignment horizontal="center"/>
    </xf>
    <xf numFmtId="1" fontId="9" fillId="13" borderId="6" xfId="0" applyNumberFormat="1" applyFont="1" applyFill="1" applyBorder="1" applyAlignment="1">
      <alignment horizontal="center"/>
    </xf>
    <xf numFmtId="1" fontId="9" fillId="11" borderId="6" xfId="0" applyNumberFormat="1" applyFont="1" applyFill="1" applyBorder="1" applyAlignment="1">
      <alignment horizontal="center"/>
    </xf>
    <xf numFmtId="0" fontId="9" fillId="11" borderId="6" xfId="0" applyFont="1" applyFill="1" applyBorder="1" applyAlignment="1">
      <alignment horizontal="center"/>
    </xf>
    <xf numFmtId="1" fontId="9" fillId="15" borderId="6" xfId="0" applyNumberFormat="1" applyFont="1" applyFill="1" applyBorder="1" applyAlignment="1">
      <alignment horizontal="center"/>
    </xf>
    <xf numFmtId="0" fontId="9" fillId="0" borderId="32" xfId="0" applyFont="1" applyFill="1" applyBorder="1"/>
    <xf numFmtId="0" fontId="9" fillId="0" borderId="32" xfId="0" applyFont="1" applyFill="1" applyBorder="1" applyAlignment="1">
      <alignment horizontal="center"/>
    </xf>
    <xf numFmtId="1" fontId="9" fillId="10" borderId="32" xfId="0" applyNumberFormat="1" applyFont="1" applyFill="1" applyBorder="1" applyAlignment="1">
      <alignment horizontal="center"/>
    </xf>
    <xf numFmtId="0" fontId="9" fillId="10" borderId="32" xfId="0" applyFont="1" applyFill="1" applyBorder="1" applyAlignment="1">
      <alignment horizontal="center"/>
    </xf>
    <xf numFmtId="1" fontId="9" fillId="13" borderId="32" xfId="0" applyNumberFormat="1" applyFont="1" applyFill="1" applyBorder="1" applyAlignment="1">
      <alignment horizontal="center"/>
    </xf>
    <xf numFmtId="1" fontId="9" fillId="0" borderId="32" xfId="0" applyNumberFormat="1" applyFont="1" applyBorder="1" applyAlignment="1">
      <alignment horizontal="center"/>
    </xf>
    <xf numFmtId="1" fontId="9" fillId="10" borderId="33" xfId="0" applyNumberFormat="1" applyFont="1" applyFill="1" applyBorder="1" applyAlignment="1">
      <alignment horizontal="center"/>
    </xf>
    <xf numFmtId="0" fontId="9" fillId="10" borderId="33" xfId="0" applyFont="1" applyFill="1" applyBorder="1" applyAlignment="1">
      <alignment horizontal="center"/>
    </xf>
    <xf numFmtId="1" fontId="9" fillId="13" borderId="33" xfId="0" applyNumberFormat="1" applyFont="1" applyFill="1" applyBorder="1" applyAlignment="1">
      <alignment horizontal="center"/>
    </xf>
    <xf numFmtId="1" fontId="9" fillId="8" borderId="32" xfId="0" applyNumberFormat="1" applyFont="1" applyFill="1" applyBorder="1" applyAlignment="1">
      <alignment horizontal="center"/>
    </xf>
    <xf numFmtId="0" fontId="9" fillId="8" borderId="32" xfId="0" applyFont="1" applyFill="1" applyBorder="1" applyAlignment="1">
      <alignment horizontal="center"/>
    </xf>
    <xf numFmtId="1" fontId="9" fillId="14" borderId="32" xfId="0" applyNumberFormat="1" applyFont="1" applyFill="1" applyBorder="1" applyAlignment="1">
      <alignment horizontal="center"/>
    </xf>
    <xf numFmtId="1" fontId="9" fillId="11" borderId="32" xfId="0" applyNumberFormat="1" applyFont="1" applyFill="1" applyBorder="1" applyAlignment="1">
      <alignment horizontal="center"/>
    </xf>
    <xf numFmtId="0" fontId="9" fillId="11" borderId="32" xfId="0" applyFont="1" applyFill="1" applyBorder="1" applyAlignment="1">
      <alignment horizontal="center"/>
    </xf>
    <xf numFmtId="1" fontId="9" fillId="15" borderId="32" xfId="0" applyNumberFormat="1" applyFont="1" applyFill="1" applyBorder="1" applyAlignment="1">
      <alignment horizontal="center"/>
    </xf>
    <xf numFmtId="1" fontId="9" fillId="11" borderId="33" xfId="0" applyNumberFormat="1" applyFont="1" applyFill="1" applyBorder="1" applyAlignment="1">
      <alignment horizontal="center"/>
    </xf>
    <xf numFmtId="0" fontId="9" fillId="11" borderId="33" xfId="0" applyFont="1" applyFill="1" applyBorder="1" applyAlignment="1">
      <alignment horizontal="center"/>
    </xf>
    <xf numFmtId="1" fontId="9" fillId="15" borderId="33" xfId="0" applyNumberFormat="1" applyFont="1" applyFill="1" applyBorder="1" applyAlignment="1">
      <alignment horizontal="center"/>
    </xf>
    <xf numFmtId="0" fontId="0" fillId="0" borderId="0" xfId="0"/>
    <xf numFmtId="0" fontId="10" fillId="0" borderId="6" xfId="0" applyFont="1" applyBorder="1" applyAlignment="1">
      <alignment vertical="center"/>
    </xf>
    <xf numFmtId="0" fontId="0" fillId="0" borderId="0" xfId="0" applyFill="1"/>
    <xf numFmtId="0" fontId="0" fillId="42" borderId="1" xfId="0" applyFill="1" applyBorder="1" applyAlignment="1">
      <alignment horizontal="center"/>
    </xf>
    <xf numFmtId="0" fontId="8" fillId="44" borderId="6" xfId="0" applyFont="1" applyFill="1" applyBorder="1" applyAlignment="1">
      <alignment horizontal="center"/>
    </xf>
    <xf numFmtId="0" fontId="9" fillId="46" borderId="6" xfId="0" applyFont="1" applyFill="1" applyBorder="1" applyAlignment="1">
      <alignment horizontal="center" vertical="center"/>
    </xf>
    <xf numFmtId="0" fontId="8" fillId="46" borderId="2" xfId="0" applyFont="1" applyFill="1" applyBorder="1" applyAlignment="1">
      <alignment horizontal="center"/>
    </xf>
    <xf numFmtId="0" fontId="0" fillId="47" borderId="6" xfId="0" applyFill="1" applyBorder="1" applyAlignment="1">
      <alignment horizontal="center"/>
    </xf>
    <xf numFmtId="0" fontId="0" fillId="0" borderId="1" xfId="0" applyFill="1" applyBorder="1"/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6" xfId="0" applyBorder="1"/>
    <xf numFmtId="0" fontId="30" fillId="0" borderId="1" xfId="9" applyFont="1"/>
    <xf numFmtId="1" fontId="0" fillId="47" borderId="42" xfId="0" applyNumberFormat="1" applyFill="1" applyBorder="1" applyAlignment="1">
      <alignment horizontal="center"/>
    </xf>
    <xf numFmtId="0" fontId="9" fillId="48" borderId="2" xfId="0" applyFont="1" applyFill="1" applyBorder="1"/>
    <xf numFmtId="0" fontId="9" fillId="48" borderId="2" xfId="0" applyFont="1" applyFill="1" applyBorder="1" applyAlignment="1">
      <alignment horizontal="center"/>
    </xf>
    <xf numFmtId="0" fontId="9" fillId="48" borderId="3" xfId="0" applyFont="1" applyFill="1" applyBorder="1" applyAlignment="1">
      <alignment horizontal="center"/>
    </xf>
    <xf numFmtId="0" fontId="9" fillId="48" borderId="2" xfId="0" applyFont="1" applyFill="1" applyBorder="1" applyAlignment="1">
      <alignment horizontal="left"/>
    </xf>
    <xf numFmtId="0" fontId="9" fillId="49" borderId="2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3" borderId="6" xfId="0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/>
    </xf>
    <xf numFmtId="164" fontId="9" fillId="5" borderId="6" xfId="0" applyNumberFormat="1" applyFont="1" applyFill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9" fillId="48" borderId="6" xfId="0" applyFont="1" applyFill="1" applyBorder="1"/>
    <xf numFmtId="0" fontId="9" fillId="48" borderId="6" xfId="0" applyFont="1" applyFill="1" applyBorder="1" applyAlignment="1">
      <alignment horizontal="center"/>
    </xf>
    <xf numFmtId="0" fontId="9" fillId="48" borderId="6" xfId="0" applyFont="1" applyFill="1" applyBorder="1" applyAlignment="1">
      <alignment horizontal="left"/>
    </xf>
    <xf numFmtId="0" fontId="9" fillId="50" borderId="6" xfId="0" applyFont="1" applyFill="1" applyBorder="1" applyAlignment="1">
      <alignment horizontal="center"/>
    </xf>
    <xf numFmtId="1" fontId="9" fillId="49" borderId="6" xfId="0" applyNumberFormat="1" applyFont="1" applyFill="1" applyBorder="1" applyAlignment="1">
      <alignment horizontal="center"/>
    </xf>
    <xf numFmtId="0" fontId="9" fillId="49" borderId="6" xfId="0" applyFont="1" applyFill="1" applyBorder="1" applyAlignment="1">
      <alignment horizontal="center"/>
    </xf>
    <xf numFmtId="164" fontId="9" fillId="12" borderId="6" xfId="0" applyNumberFormat="1" applyFont="1" applyFill="1" applyBorder="1" applyAlignment="1">
      <alignment horizontal="center"/>
    </xf>
    <xf numFmtId="164" fontId="9" fillId="48" borderId="6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164" fontId="9" fillId="5" borderId="4" xfId="0" applyNumberFormat="1" applyFont="1" applyFill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51" borderId="2" xfId="0" applyFont="1" applyFill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48" borderId="5" xfId="0" applyFont="1" applyFill="1" applyBorder="1"/>
    <xf numFmtId="0" fontId="9" fillId="48" borderId="5" xfId="0" applyFont="1" applyFill="1" applyBorder="1" applyAlignment="1">
      <alignment horizontal="center"/>
    </xf>
    <xf numFmtId="0" fontId="9" fillId="48" borderId="4" xfId="0" applyFont="1" applyFill="1" applyBorder="1" applyAlignment="1">
      <alignment horizontal="left"/>
    </xf>
    <xf numFmtId="0" fontId="9" fillId="48" borderId="4" xfId="0" applyFont="1" applyFill="1" applyBorder="1" applyAlignment="1">
      <alignment horizontal="center"/>
    </xf>
    <xf numFmtId="0" fontId="9" fillId="49" borderId="4" xfId="0" applyFont="1" applyFill="1" applyBorder="1" applyAlignment="1">
      <alignment horizontal="center"/>
    </xf>
    <xf numFmtId="0" fontId="9" fillId="48" borderId="35" xfId="0" applyFont="1" applyFill="1" applyBorder="1" applyAlignment="1">
      <alignment horizontal="center"/>
    </xf>
    <xf numFmtId="0" fontId="0" fillId="48" borderId="1" xfId="0" applyFill="1" applyBorder="1"/>
    <xf numFmtId="164" fontId="9" fillId="12" borderId="4" xfId="0" applyNumberFormat="1" applyFont="1" applyFill="1" applyBorder="1" applyAlignment="1">
      <alignment horizontal="center"/>
    </xf>
    <xf numFmtId="164" fontId="9" fillId="48" borderId="4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2" borderId="43" xfId="0" applyFont="1" applyFill="1" applyBorder="1" applyAlignment="1">
      <alignment horizontal="center"/>
    </xf>
    <xf numFmtId="0" fontId="9" fillId="48" borderId="37" xfId="0" applyFont="1" applyFill="1" applyBorder="1" applyAlignment="1">
      <alignment horizontal="center"/>
    </xf>
    <xf numFmtId="0" fontId="9" fillId="49" borderId="37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0" fontId="0" fillId="0" borderId="37" xfId="0" applyBorder="1"/>
    <xf numFmtId="0" fontId="9" fillId="49" borderId="19" xfId="0" applyFont="1" applyFill="1" applyBorder="1" applyAlignment="1">
      <alignment horizontal="center"/>
    </xf>
    <xf numFmtId="0" fontId="9" fillId="49" borderId="3" xfId="0" applyFont="1" applyFill="1" applyBorder="1" applyAlignment="1">
      <alignment horizontal="center"/>
    </xf>
    <xf numFmtId="0" fontId="9" fillId="49" borderId="3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/>
    </xf>
    <xf numFmtId="44" fontId="9" fillId="0" borderId="1" xfId="0" applyNumberFormat="1" applyFont="1" applyFill="1" applyBorder="1" applyAlignment="1">
      <alignment horizontal="right"/>
    </xf>
    <xf numFmtId="0" fontId="0" fillId="0" borderId="0" xfId="0"/>
    <xf numFmtId="0" fontId="9" fillId="0" borderId="3" xfId="0" applyFont="1" applyBorder="1" applyAlignment="1">
      <alignment horizontal="center"/>
    </xf>
    <xf numFmtId="0" fontId="0" fillId="0" borderId="0" xfId="0"/>
    <xf numFmtId="0" fontId="0" fillId="0" borderId="1" xfId="0" applyBorder="1"/>
    <xf numFmtId="0" fontId="7" fillId="0" borderId="0" xfId="0" applyFont="1"/>
    <xf numFmtId="0" fontId="0" fillId="0" borderId="0" xfId="0" applyAlignment="1">
      <alignment wrapText="1"/>
    </xf>
    <xf numFmtId="0" fontId="7" fillId="0" borderId="1" xfId="0" applyFont="1" applyBorder="1" applyAlignment="1">
      <alignment vertical="center"/>
    </xf>
    <xf numFmtId="44" fontId="0" fillId="0" borderId="6" xfId="50" applyFont="1" applyBorder="1"/>
    <xf numFmtId="0" fontId="10" fillId="14" borderId="48" xfId="0" applyFont="1" applyFill="1" applyBorder="1" applyAlignment="1">
      <alignment horizontal="center"/>
    </xf>
    <xf numFmtId="0" fontId="10" fillId="14" borderId="40" xfId="0" applyFont="1" applyFill="1" applyBorder="1" applyAlignment="1">
      <alignment horizontal="center"/>
    </xf>
    <xf numFmtId="0" fontId="10" fillId="14" borderId="49" xfId="0" applyFont="1" applyFill="1" applyBorder="1" applyAlignment="1">
      <alignment horizontal="center"/>
    </xf>
    <xf numFmtId="0" fontId="0" fillId="14" borderId="48" xfId="0" applyFill="1" applyBorder="1"/>
    <xf numFmtId="0" fontId="0" fillId="14" borderId="40" xfId="0" applyFill="1" applyBorder="1"/>
    <xf numFmtId="44" fontId="10" fillId="52" borderId="6" xfId="50" applyFont="1" applyFill="1" applyBorder="1" applyAlignment="1">
      <alignment horizontal="center"/>
    </xf>
    <xf numFmtId="44" fontId="0" fillId="52" borderId="6" xfId="50" applyFont="1" applyFill="1" applyBorder="1"/>
    <xf numFmtId="0" fontId="7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52" xfId="0" applyFont="1" applyFill="1" applyBorder="1" applyAlignment="1"/>
    <xf numFmtId="0" fontId="8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center"/>
    </xf>
    <xf numFmtId="0" fontId="0" fillId="0" borderId="1" xfId="0" applyFill="1" applyBorder="1" applyAlignment="1"/>
    <xf numFmtId="164" fontId="0" fillId="43" borderId="54" xfId="0" applyNumberFormat="1" applyFill="1" applyBorder="1" applyAlignment="1">
      <alignment horizontal="center"/>
    </xf>
    <xf numFmtId="0" fontId="10" fillId="0" borderId="1" xfId="0" applyFont="1" applyBorder="1" applyAlignment="1"/>
    <xf numFmtId="0" fontId="10" fillId="0" borderId="1" xfId="9"/>
    <xf numFmtId="0" fontId="9" fillId="0" borderId="0" xfId="0" applyFont="1"/>
    <xf numFmtId="44" fontId="10" fillId="0" borderId="6" xfId="50" applyFont="1" applyBorder="1"/>
    <xf numFmtId="0" fontId="9" fillId="48" borderId="6" xfId="0" applyFont="1" applyFill="1" applyBorder="1" applyAlignment="1">
      <alignment horizontal="center"/>
    </xf>
    <xf numFmtId="0" fontId="0" fillId="0" borderId="1" xfId="0" applyBorder="1"/>
    <xf numFmtId="0" fontId="10" fillId="0" borderId="6" xfId="52" applyNumberFormat="1" applyFont="1" applyFill="1" applyBorder="1"/>
    <xf numFmtId="0" fontId="10" fillId="0" borderId="1" xfId="9" applyFont="1" applyBorder="1" applyAlignment="1">
      <alignment horizontal="center"/>
    </xf>
    <xf numFmtId="0" fontId="9" fillId="0" borderId="1" xfId="9" applyFont="1" applyBorder="1" applyAlignment="1">
      <alignment horizontal="center"/>
    </xf>
    <xf numFmtId="0" fontId="10" fillId="0" borderId="1" xfId="9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9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9" applyFont="1" applyFill="1" applyBorder="1" applyAlignment="1">
      <alignment horizontal="center"/>
    </xf>
    <xf numFmtId="0" fontId="7" fillId="0" borderId="1" xfId="0" applyFont="1" applyBorder="1" applyAlignment="1"/>
    <xf numFmtId="0" fontId="9" fillId="48" borderId="6" xfId="0" applyFont="1" applyFill="1" applyBorder="1" applyAlignment="1">
      <alignment horizontal="center"/>
    </xf>
    <xf numFmtId="0" fontId="7" fillId="0" borderId="1" xfId="9" applyFont="1" applyFill="1" applyBorder="1" applyAlignment="1">
      <alignment horizontal="center"/>
    </xf>
    <xf numFmtId="0" fontId="10" fillId="0" borderId="1" xfId="9" applyFont="1" applyFill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9" fillId="0" borderId="1" xfId="9" applyFont="1" applyFill="1" applyBorder="1"/>
    <xf numFmtId="44" fontId="0" fillId="53" borderId="6" xfId="50" applyFont="1" applyFill="1" applyBorder="1"/>
    <xf numFmtId="44" fontId="10" fillId="53" borderId="6" xfId="50" applyFont="1" applyFill="1" applyBorder="1"/>
    <xf numFmtId="0" fontId="0" fillId="0" borderId="0" xfId="0"/>
    <xf numFmtId="0" fontId="10" fillId="43" borderId="37" xfId="0" applyFont="1" applyFill="1" applyBorder="1" applyAlignment="1">
      <alignment horizontal="left" indent="1"/>
    </xf>
    <xf numFmtId="0" fontId="0" fillId="43" borderId="38" xfId="0" applyFill="1" applyBorder="1" applyAlignment="1">
      <alignment horizontal="left" indent="1"/>
    </xf>
    <xf numFmtId="0" fontId="0" fillId="43" borderId="39" xfId="0" applyFill="1" applyBorder="1" applyAlignment="1">
      <alignment horizontal="left" indent="1"/>
    </xf>
    <xf numFmtId="0" fontId="0" fillId="0" borderId="6" xfId="0" applyBorder="1"/>
    <xf numFmtId="0" fontId="0" fillId="0" borderId="0" xfId="0"/>
    <xf numFmtId="0" fontId="9" fillId="48" borderId="6" xfId="0" applyFont="1" applyFill="1" applyBorder="1" applyAlignment="1">
      <alignment horizontal="center"/>
    </xf>
    <xf numFmtId="0" fontId="0" fillId="48" borderId="6" xfId="0" applyFill="1" applyBorder="1"/>
    <xf numFmtId="0" fontId="0" fillId="0" borderId="0" xfId="0"/>
    <xf numFmtId="0" fontId="9" fillId="0" borderId="6" xfId="0" applyFont="1" applyBorder="1" applyAlignment="1">
      <alignment horizontal="center"/>
    </xf>
    <xf numFmtId="0" fontId="0" fillId="0" borderId="6" xfId="0" applyBorder="1"/>
    <xf numFmtId="0" fontId="9" fillId="48" borderId="6" xfId="0" applyFont="1" applyFill="1" applyBorder="1" applyAlignment="1">
      <alignment horizontal="center"/>
    </xf>
    <xf numFmtId="0" fontId="0" fillId="48" borderId="6" xfId="0" applyFill="1" applyBorder="1"/>
    <xf numFmtId="0" fontId="0" fillId="0" borderId="1" xfId="0" applyBorder="1"/>
    <xf numFmtId="0" fontId="10" fillId="43" borderId="37" xfId="0" applyFont="1" applyFill="1" applyBorder="1" applyAlignment="1">
      <alignment horizontal="left" indent="1"/>
    </xf>
    <xf numFmtId="0" fontId="0" fillId="43" borderId="38" xfId="0" applyFill="1" applyBorder="1" applyAlignment="1">
      <alignment horizontal="left" indent="1"/>
    </xf>
    <xf numFmtId="0" fontId="0" fillId="43" borderId="39" xfId="0" applyFill="1" applyBorder="1" applyAlignment="1">
      <alignment horizontal="left" indent="1"/>
    </xf>
    <xf numFmtId="165" fontId="9" fillId="0" borderId="55" xfId="0" applyNumberFormat="1" applyFont="1" applyBorder="1" applyAlignment="1"/>
    <xf numFmtId="0" fontId="9" fillId="0" borderId="55" xfId="0" applyFont="1" applyBorder="1" applyAlignment="1">
      <alignment horizontal="center"/>
    </xf>
    <xf numFmtId="0" fontId="29" fillId="0" borderId="0" xfId="0" applyFont="1"/>
    <xf numFmtId="0" fontId="32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9" fillId="48" borderId="2" xfId="0" applyFont="1" applyFill="1" applyBorder="1" applyAlignment="1">
      <alignment horizontal="left" vertical="center"/>
    </xf>
    <xf numFmtId="0" fontId="9" fillId="55" borderId="2" xfId="0" applyFont="1" applyFill="1" applyBorder="1" applyAlignment="1">
      <alignment horizontal="center"/>
    </xf>
    <xf numFmtId="0" fontId="9" fillId="48" borderId="4" xfId="0" applyFont="1" applyFill="1" applyBorder="1" applyAlignment="1">
      <alignment horizontal="left" vertical="center"/>
    </xf>
    <xf numFmtId="0" fontId="9" fillId="48" borderId="6" xfId="0" applyFont="1" applyFill="1" applyBorder="1" applyAlignment="1">
      <alignment horizontal="left" vertical="center"/>
    </xf>
    <xf numFmtId="164" fontId="9" fillId="56" borderId="6" xfId="0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wrapText="1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/>
    </xf>
    <xf numFmtId="0" fontId="0" fillId="0" borderId="0" xfId="0"/>
    <xf numFmtId="0" fontId="0" fillId="0" borderId="0" xfId="0"/>
    <xf numFmtId="164" fontId="9" fillId="14" borderId="32" xfId="0" applyNumberFormat="1" applyFont="1" applyFill="1" applyBorder="1" applyAlignment="1">
      <alignment horizontal="right"/>
    </xf>
    <xf numFmtId="0" fontId="9" fillId="14" borderId="32" xfId="0" applyFont="1" applyFill="1" applyBorder="1" applyAlignment="1">
      <alignment horizontal="center"/>
    </xf>
    <xf numFmtId="164" fontId="9" fillId="14" borderId="33" xfId="0" applyNumberFormat="1" applyFont="1" applyFill="1" applyBorder="1" applyAlignment="1">
      <alignment horizontal="right"/>
    </xf>
    <xf numFmtId="0" fontId="9" fillId="14" borderId="33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10" fillId="0" borderId="1" xfId="0" applyFont="1" applyBorder="1" applyAlignment="1">
      <alignment textRotation="90"/>
    </xf>
    <xf numFmtId="0" fontId="10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horizontal="left" vertical="center"/>
    </xf>
    <xf numFmtId="0" fontId="30" fillId="0" borderId="1" xfId="9" applyFont="1" applyFill="1" applyBorder="1"/>
    <xf numFmtId="0" fontId="10" fillId="0" borderId="1" xfId="9" applyFill="1" applyBorder="1"/>
    <xf numFmtId="0" fontId="31" fillId="0" borderId="1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0" fillId="0" borderId="6" xfId="0" applyBorder="1"/>
    <xf numFmtId="0" fontId="9" fillId="0" borderId="6" xfId="0" applyFont="1" applyFill="1" applyBorder="1" applyAlignment="1">
      <alignment horizontal="left" vertical="center"/>
    </xf>
    <xf numFmtId="0" fontId="0" fillId="0" borderId="6" xfId="0" applyFill="1" applyBorder="1"/>
    <xf numFmtId="164" fontId="9" fillId="0" borderId="6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0" fillId="0" borderId="0" xfId="0"/>
    <xf numFmtId="0" fontId="7" fillId="0" borderId="4" xfId="0" applyFont="1" applyBorder="1" applyAlignment="1">
      <alignment horizontal="center" vertical="center"/>
    </xf>
    <xf numFmtId="164" fontId="9" fillId="14" borderId="1" xfId="0" applyNumberFormat="1" applyFont="1" applyFill="1" applyBorder="1" applyAlignment="1">
      <alignment horizontal="right"/>
    </xf>
    <xf numFmtId="0" fontId="9" fillId="14" borderId="1" xfId="0" applyFont="1" applyFill="1" applyBorder="1" applyAlignment="1">
      <alignment horizontal="center"/>
    </xf>
    <xf numFmtId="1" fontId="9" fillId="10" borderId="1" xfId="0" applyNumberFormat="1" applyFont="1" applyFill="1" applyBorder="1" applyAlignment="1">
      <alignment horizontal="center"/>
    </xf>
    <xf numFmtId="0" fontId="9" fillId="10" borderId="58" xfId="0" applyFont="1" applyFill="1" applyBorder="1" applyAlignment="1">
      <alignment horizontal="center"/>
    </xf>
    <xf numFmtId="1" fontId="9" fillId="13" borderId="42" xfId="0" applyNumberFormat="1" applyFont="1" applyFill="1" applyBorder="1" applyAlignment="1">
      <alignment horizontal="center"/>
    </xf>
    <xf numFmtId="1" fontId="9" fillId="0" borderId="42" xfId="0" applyNumberFormat="1" applyFont="1" applyBorder="1" applyAlignment="1">
      <alignment horizontal="center"/>
    </xf>
    <xf numFmtId="0" fontId="9" fillId="0" borderId="59" xfId="0" applyFont="1" applyFill="1" applyBorder="1"/>
    <xf numFmtId="0" fontId="9" fillId="0" borderId="59" xfId="0" applyFont="1" applyFill="1" applyBorder="1" applyAlignment="1">
      <alignment horizontal="center"/>
    </xf>
    <xf numFmtId="1" fontId="9" fillId="11" borderId="59" xfId="0" applyNumberFormat="1" applyFont="1" applyFill="1" applyBorder="1" applyAlignment="1">
      <alignment horizontal="center"/>
    </xf>
    <xf numFmtId="0" fontId="9" fillId="11" borderId="59" xfId="0" applyFont="1" applyFill="1" applyBorder="1" applyAlignment="1">
      <alignment horizontal="center"/>
    </xf>
    <xf numFmtId="1" fontId="9" fillId="13" borderId="59" xfId="0" applyNumberFormat="1" applyFont="1" applyFill="1" applyBorder="1" applyAlignment="1">
      <alignment horizontal="center"/>
    </xf>
    <xf numFmtId="1" fontId="9" fillId="0" borderId="59" xfId="0" applyNumberFormat="1" applyFont="1" applyBorder="1" applyAlignment="1">
      <alignment horizontal="center"/>
    </xf>
    <xf numFmtId="0" fontId="9" fillId="54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/>
    </xf>
    <xf numFmtId="0" fontId="9" fillId="0" borderId="54" xfId="0" applyFont="1" applyFill="1" applyBorder="1" applyAlignment="1">
      <alignment horizontal="center"/>
    </xf>
    <xf numFmtId="0" fontId="0" fillId="0" borderId="54" xfId="0" applyFill="1" applyBorder="1"/>
    <xf numFmtId="164" fontId="9" fillId="0" borderId="54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textRotation="90"/>
    </xf>
    <xf numFmtId="0" fontId="7" fillId="0" borderId="1" xfId="0" applyFont="1" applyFill="1" applyBorder="1" applyAlignment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9" fillId="0" borderId="1" xfId="59" applyNumberFormat="1" applyFont="1" applyFill="1" applyBorder="1" applyAlignment="1" applyProtection="1">
      <alignment horizontal="left"/>
    </xf>
    <xf numFmtId="0" fontId="9" fillId="0" borderId="1" xfId="0" applyNumberFormat="1" applyFont="1" applyFill="1" applyBorder="1"/>
    <xf numFmtId="0" fontId="9" fillId="0" borderId="1" xfId="0" applyNumberFormat="1" applyFont="1" applyFill="1" applyBorder="1" applyAlignment="1"/>
    <xf numFmtId="0" fontId="7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8" fillId="46" borderId="65" xfId="0" applyFont="1" applyFill="1" applyBorder="1" applyAlignment="1">
      <alignment horizontal="center"/>
    </xf>
    <xf numFmtId="1" fontId="8" fillId="0" borderId="64" xfId="0" applyNumberFormat="1" applyFont="1" applyBorder="1" applyAlignment="1">
      <alignment horizontal="center"/>
    </xf>
    <xf numFmtId="0" fontId="0" fillId="0" borderId="0" xfId="0"/>
    <xf numFmtId="1" fontId="6" fillId="0" borderId="1" xfId="0" applyNumberFormat="1" applyFont="1" applyBorder="1" applyAlignment="1">
      <alignment vertical="center"/>
    </xf>
    <xf numFmtId="0" fontId="0" fillId="0" borderId="1" xfId="0" applyBorder="1" applyAlignment="1"/>
    <xf numFmtId="0" fontId="0" fillId="0" borderId="54" xfId="0" applyBorder="1" applyAlignment="1"/>
    <xf numFmtId="0" fontId="9" fillId="0" borderId="33" xfId="0" applyFont="1" applyFill="1" applyBorder="1" applyAlignment="1">
      <alignment horizontal="left"/>
    </xf>
    <xf numFmtId="1" fontId="6" fillId="0" borderId="54" xfId="0" applyNumberFormat="1" applyFont="1" applyBorder="1" applyAlignment="1">
      <alignment vertical="center"/>
    </xf>
    <xf numFmtId="1" fontId="7" fillId="0" borderId="53" xfId="0" applyNumberFormat="1" applyFont="1" applyFill="1" applyBorder="1" applyAlignment="1">
      <alignment horizontal="center" vertical="center"/>
    </xf>
    <xf numFmtId="0" fontId="10" fillId="0" borderId="1" xfId="9"/>
    <xf numFmtId="0" fontId="10" fillId="0" borderId="1" xfId="9" applyFont="1" applyFill="1" applyBorder="1" applyAlignment="1">
      <alignment horizontal="center"/>
    </xf>
    <xf numFmtId="0" fontId="10" fillId="0" borderId="1" xfId="9" applyFill="1" applyBorder="1"/>
    <xf numFmtId="0" fontId="10" fillId="0" borderId="1" xfId="9"/>
    <xf numFmtId="0" fontId="10" fillId="0" borderId="1" xfId="9" applyFont="1" applyFill="1" applyBorder="1" applyAlignment="1">
      <alignment horizontal="center"/>
    </xf>
    <xf numFmtId="0" fontId="10" fillId="0" borderId="1" xfId="9" applyFill="1" applyBorder="1"/>
    <xf numFmtId="0" fontId="10" fillId="0" borderId="1" xfId="0" applyFont="1" applyBorder="1" applyAlignment="1">
      <alignment horizontal="left" vertical="center"/>
    </xf>
    <xf numFmtId="1" fontId="9" fillId="0" borderId="6" xfId="0" applyNumberFormat="1" applyFont="1" applyFill="1" applyBorder="1"/>
    <xf numFmtId="0" fontId="10" fillId="42" borderId="79" xfId="0" applyFont="1" applyFill="1" applyBorder="1" applyAlignment="1"/>
    <xf numFmtId="0" fontId="10" fillId="0" borderId="79" xfId="52" applyNumberFormat="1" applyFont="1" applyFill="1" applyBorder="1"/>
    <xf numFmtId="0" fontId="0" fillId="0" borderId="1" xfId="0" applyBorder="1"/>
    <xf numFmtId="1" fontId="9" fillId="4" borderId="5" xfId="0" applyNumberFormat="1" applyFont="1" applyFill="1" applyBorder="1" applyAlignment="1">
      <alignment horizontal="center" wrapText="1"/>
    </xf>
    <xf numFmtId="0" fontId="9" fillId="46" borderId="6" xfId="0" applyFont="1" applyFill="1" applyBorder="1" applyAlignment="1">
      <alignment horizontal="center"/>
    </xf>
    <xf numFmtId="44" fontId="0" fillId="52" borderId="6" xfId="0" applyNumberFormat="1" applyFill="1" applyBorder="1"/>
    <xf numFmtId="0" fontId="9" fillId="4" borderId="83" xfId="0" applyFont="1" applyFill="1" applyBorder="1" applyAlignment="1">
      <alignment horizontal="center" wrapText="1"/>
    </xf>
    <xf numFmtId="1" fontId="9" fillId="4" borderId="83" xfId="0" applyNumberFormat="1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 wrapText="1"/>
    </xf>
    <xf numFmtId="1" fontId="9" fillId="4" borderId="6" xfId="0" applyNumberFormat="1" applyFont="1" applyFill="1" applyBorder="1" applyAlignment="1">
      <alignment horizontal="center" wrapText="1"/>
    </xf>
    <xf numFmtId="164" fontId="0" fillId="0" borderId="38" xfId="0" applyNumberFormat="1" applyBorder="1" applyAlignment="1">
      <alignment horizontal="center"/>
    </xf>
    <xf numFmtId="164" fontId="0" fillId="0" borderId="38" xfId="0" applyNumberFormat="1" applyFill="1" applyBorder="1" applyAlignment="1">
      <alignment horizontal="center"/>
    </xf>
    <xf numFmtId="164" fontId="0" fillId="0" borderId="54" xfId="0" applyNumberFormat="1" applyFill="1" applyBorder="1" applyAlignment="1">
      <alignment horizontal="center"/>
    </xf>
    <xf numFmtId="1" fontId="0" fillId="0" borderId="38" xfId="0" applyNumberFormat="1" applyBorder="1" applyAlignment="1">
      <alignment horizontal="center"/>
    </xf>
    <xf numFmtId="1" fontId="0" fillId="0" borderId="1" xfId="0" applyNumberFormat="1" applyBorder="1"/>
    <xf numFmtId="1" fontId="0" fillId="0" borderId="1" xfId="0" applyNumberFormat="1" applyFill="1" applyBorder="1"/>
    <xf numFmtId="1" fontId="0" fillId="0" borderId="38" xfId="0" applyNumberFormat="1" applyFill="1" applyBorder="1" applyAlignment="1">
      <alignment horizontal="center"/>
    </xf>
    <xf numFmtId="1" fontId="0" fillId="0" borderId="54" xfId="0" applyNumberFormat="1" applyFill="1" applyBorder="1" applyAlignment="1">
      <alignment horizontal="center"/>
    </xf>
    <xf numFmtId="0" fontId="0" fillId="0" borderId="1" xfId="0" applyBorder="1"/>
    <xf numFmtId="0" fontId="0" fillId="0" borderId="32" xfId="0" applyBorder="1"/>
    <xf numFmtId="1" fontId="9" fillId="0" borderId="53" xfId="0" applyNumberFormat="1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 vertical="center"/>
    </xf>
    <xf numFmtId="0" fontId="7" fillId="14" borderId="19" xfId="0" applyFont="1" applyFill="1" applyBorder="1" applyAlignment="1">
      <alignment horizontal="center" vertical="center"/>
    </xf>
    <xf numFmtId="0" fontId="8" fillId="0" borderId="8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164" fontId="10" fillId="0" borderId="32" xfId="9" applyNumberForma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10" fillId="0" borderId="6" xfId="52" applyBorder="1"/>
    <xf numFmtId="164" fontId="10" fillId="0" borderId="6" xfId="9" applyNumberFormat="1" applyBorder="1" applyAlignment="1">
      <alignment horizontal="center"/>
    </xf>
    <xf numFmtId="1" fontId="8" fillId="59" borderId="4" xfId="0" applyNumberFormat="1" applyFont="1" applyFill="1" applyBorder="1" applyAlignment="1">
      <alignment horizontal="center"/>
    </xf>
    <xf numFmtId="0" fontId="8" fillId="59" borderId="4" xfId="0" applyFont="1" applyFill="1" applyBorder="1" applyAlignment="1">
      <alignment horizontal="center"/>
    </xf>
    <xf numFmtId="0" fontId="55" fillId="58" borderId="2" xfId="134" applyFont="1" applyFill="1" applyBorder="1" applyAlignment="1">
      <alignment horizontal="center"/>
    </xf>
    <xf numFmtId="164" fontId="9" fillId="8" borderId="6" xfId="0" applyNumberFormat="1" applyFont="1" applyFill="1" applyBorder="1" applyAlignment="1">
      <alignment horizontal="center"/>
    </xf>
    <xf numFmtId="0" fontId="0" fillId="0" borderId="1" xfId="0" applyBorder="1"/>
    <xf numFmtId="1" fontId="0" fillId="0" borderId="86" xfId="0" applyNumberFormat="1" applyFont="1" applyBorder="1" applyAlignment="1">
      <alignment horizontal="center" vertical="center"/>
    </xf>
    <xf numFmtId="0" fontId="0" fillId="0" borderId="84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52" applyBorder="1"/>
    <xf numFmtId="164" fontId="10" fillId="0" borderId="1" xfId="9" applyNumberFormat="1" applyBorder="1" applyAlignment="1">
      <alignment horizontal="center"/>
    </xf>
    <xf numFmtId="0" fontId="10" fillId="0" borderId="1" xfId="9" applyBorder="1"/>
    <xf numFmtId="0" fontId="0" fillId="0" borderId="1" xfId="0" applyBorder="1" applyAlignment="1">
      <alignment horizontal="left"/>
    </xf>
    <xf numFmtId="0" fontId="9" fillId="0" borderId="1" xfId="0" applyFont="1" applyBorder="1"/>
    <xf numFmtId="0" fontId="7" fillId="60" borderId="35" xfId="0" applyFont="1" applyFill="1" applyBorder="1" applyAlignment="1">
      <alignment horizontal="center" vertical="center"/>
    </xf>
    <xf numFmtId="0" fontId="7" fillId="60" borderId="3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64" fontId="0" fillId="0" borderId="8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1" fontId="0" fillId="0" borderId="6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164" fontId="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84" xfId="0" applyFont="1" applyFill="1" applyBorder="1" applyAlignment="1">
      <alignment horizontal="left" vertical="center"/>
    </xf>
    <xf numFmtId="0" fontId="10" fillId="0" borderId="84" xfId="0" applyFont="1" applyFill="1" applyBorder="1" applyAlignment="1">
      <alignment vertical="center"/>
    </xf>
    <xf numFmtId="1" fontId="0" fillId="0" borderId="84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1" fontId="0" fillId="0" borderId="4" xfId="0" applyNumberFormat="1" applyFont="1" applyFill="1" applyBorder="1" applyAlignment="1">
      <alignment horizontal="center" vertical="center"/>
    </xf>
    <xf numFmtId="164" fontId="7" fillId="14" borderId="53" xfId="0" applyNumberFormat="1" applyFont="1" applyFill="1" applyBorder="1" applyAlignment="1">
      <alignment horizontal="center" vertical="center"/>
    </xf>
    <xf numFmtId="1" fontId="7" fillId="14" borderId="5" xfId="0" applyNumberFormat="1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center"/>
    </xf>
    <xf numFmtId="164" fontId="10" fillId="0" borderId="84" xfId="0" applyNumberFormat="1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/>
    </xf>
    <xf numFmtId="1" fontId="10" fillId="0" borderId="84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vertical="center"/>
    </xf>
    <xf numFmtId="44" fontId="0" fillId="0" borderId="0" xfId="0" applyNumberFormat="1"/>
    <xf numFmtId="0" fontId="9" fillId="0" borderId="6" xfId="0" applyFont="1" applyBorder="1" applyAlignment="1">
      <alignment horizontal="center"/>
    </xf>
    <xf numFmtId="0" fontId="9" fillId="48" borderId="6" xfId="0" applyFont="1" applyFill="1" applyBorder="1" applyAlignment="1">
      <alignment horizontal="center"/>
    </xf>
    <xf numFmtId="0" fontId="0" fillId="0" borderId="1" xfId="0" applyBorder="1"/>
    <xf numFmtId="0" fontId="10" fillId="0" borderId="87" xfId="0" applyFont="1" applyBorder="1" applyAlignment="1">
      <alignment wrapText="1"/>
    </xf>
    <xf numFmtId="0" fontId="10" fillId="44" borderId="2" xfId="0" applyFont="1" applyFill="1" applyBorder="1" applyAlignment="1">
      <alignment horizontal="left" vertical="center"/>
    </xf>
    <xf numFmtId="0" fontId="10" fillId="44" borderId="2" xfId="0" applyFont="1" applyFill="1" applyBorder="1" applyAlignment="1">
      <alignment vertical="center"/>
    </xf>
    <xf numFmtId="0" fontId="10" fillId="44" borderId="6" xfId="0" applyFont="1" applyFill="1" applyBorder="1" applyAlignment="1">
      <alignment vertical="center"/>
    </xf>
    <xf numFmtId="164" fontId="0" fillId="0" borderId="3" xfId="0" applyNumberFormat="1" applyFont="1" applyFill="1" applyBorder="1" applyAlignment="1">
      <alignment horizontal="center" vertical="center"/>
    </xf>
    <xf numFmtId="1" fontId="0" fillId="0" borderId="41" xfId="0" applyNumberFormat="1" applyFont="1" applyFill="1" applyBorder="1" applyAlignment="1">
      <alignment horizontal="center" vertical="center"/>
    </xf>
    <xf numFmtId="164" fontId="0" fillId="0" borderId="35" xfId="0" applyNumberFormat="1" applyFont="1" applyFill="1" applyBorder="1" applyAlignment="1">
      <alignment horizontal="center" vertical="center"/>
    </xf>
    <xf numFmtId="0" fontId="10" fillId="44" borderId="6" xfId="0" applyFont="1" applyFill="1" applyBorder="1" applyAlignment="1">
      <alignment horizontal="left" vertical="center"/>
    </xf>
    <xf numFmtId="0" fontId="10" fillId="0" borderId="87" xfId="52" applyBorder="1"/>
    <xf numFmtId="0" fontId="10" fillId="0" borderId="6" xfId="0" applyFont="1" applyBorder="1" applyAlignment="1">
      <alignment wrapText="1"/>
    </xf>
    <xf numFmtId="0" fontId="10" fillId="0" borderId="84" xfId="0" applyFont="1" applyBorder="1" applyAlignment="1">
      <alignment wrapText="1"/>
    </xf>
    <xf numFmtId="0" fontId="9" fillId="42" borderId="6" xfId="0" applyFont="1" applyFill="1" applyBorder="1"/>
    <xf numFmtId="0" fontId="0" fillId="0" borderId="79" xfId="0" applyFill="1" applyBorder="1" applyAlignment="1">
      <alignment horizontal="center"/>
    </xf>
    <xf numFmtId="1" fontId="9" fillId="4" borderId="53" xfId="0" applyNumberFormat="1" applyFont="1" applyFill="1" applyBorder="1" applyAlignment="1">
      <alignment horizontal="center" wrapText="1"/>
    </xf>
    <xf numFmtId="1" fontId="9" fillId="0" borderId="82" xfId="0" applyNumberFormat="1" applyFont="1" applyFill="1" applyBorder="1" applyAlignment="1">
      <alignment horizontal="center"/>
    </xf>
    <xf numFmtId="1" fontId="9" fillId="0" borderId="6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wrapText="1"/>
    </xf>
    <xf numFmtId="0" fontId="0" fillId="0" borderId="55" xfId="0" applyBorder="1"/>
    <xf numFmtId="1" fontId="9" fillId="0" borderId="55" xfId="0" applyNumberFormat="1" applyFont="1" applyBorder="1" applyAlignment="1">
      <alignment horizontal="center"/>
    </xf>
    <xf numFmtId="0" fontId="8" fillId="57" borderId="89" xfId="0" applyFont="1" applyFill="1" applyBorder="1" applyAlignment="1">
      <alignment horizontal="left"/>
    </xf>
    <xf numFmtId="0" fontId="10" fillId="0" borderId="40" xfId="0" applyFont="1" applyBorder="1" applyAlignment="1">
      <alignment wrapText="1"/>
    </xf>
    <xf numFmtId="0" fontId="9" fillId="4" borderId="83" xfId="0" applyFont="1" applyFill="1" applyBorder="1" applyAlignment="1">
      <alignment horizontal="center"/>
    </xf>
    <xf numFmtId="0" fontId="10" fillId="0" borderId="87" xfId="0" applyFont="1" applyFill="1" applyBorder="1" applyAlignment="1">
      <alignment wrapText="1"/>
    </xf>
    <xf numFmtId="0" fontId="10" fillId="47" borderId="87" xfId="52" applyFill="1" applyBorder="1"/>
    <xf numFmtId="0" fontId="10" fillId="47" borderId="87" xfId="0" applyFont="1" applyFill="1" applyBorder="1" applyAlignment="1">
      <alignment wrapText="1"/>
    </xf>
    <xf numFmtId="0" fontId="10" fillId="47" borderId="88" xfId="52" applyFill="1" applyBorder="1"/>
    <xf numFmtId="0" fontId="10" fillId="47" borderId="6" xfId="0" applyFont="1" applyFill="1" applyBorder="1" applyAlignment="1">
      <alignment wrapText="1"/>
    </xf>
    <xf numFmtId="0" fontId="7" fillId="0" borderId="1" xfId="0" applyFont="1" applyBorder="1"/>
    <xf numFmtId="0" fontId="29" fillId="0" borderId="1" xfId="52" applyFont="1" applyBorder="1"/>
    <xf numFmtId="0" fontId="7" fillId="44" borderId="6" xfId="0" applyFont="1" applyFill="1" applyBorder="1" applyAlignment="1">
      <alignment horizontal="center" vertical="center"/>
    </xf>
    <xf numFmtId="0" fontId="10" fillId="44" borderId="4" xfId="0" applyFont="1" applyFill="1" applyBorder="1" applyAlignment="1">
      <alignment vertical="center"/>
    </xf>
    <xf numFmtId="0" fontId="10" fillId="44" borderId="5" xfId="0" applyFont="1" applyFill="1" applyBorder="1" applyAlignment="1">
      <alignment horizontal="left" vertical="center"/>
    </xf>
    <xf numFmtId="0" fontId="9" fillId="42" borderId="6" xfId="0" applyFont="1" applyFill="1" applyBorder="1" applyAlignment="1">
      <alignment horizontal="left"/>
    </xf>
    <xf numFmtId="0" fontId="9" fillId="42" borderId="32" xfId="0" applyFont="1" applyFill="1" applyBorder="1"/>
    <xf numFmtId="0" fontId="9" fillId="42" borderId="33" xfId="0" applyFont="1" applyFill="1" applyBorder="1"/>
    <xf numFmtId="0" fontId="7" fillId="52" borderId="79" xfId="0" applyFont="1" applyFill="1" applyBorder="1" applyAlignment="1">
      <alignment horizontal="center" vertical="center"/>
    </xf>
    <xf numFmtId="0" fontId="7" fillId="52" borderId="38" xfId="0" applyFont="1" applyFill="1" applyBorder="1" applyAlignment="1">
      <alignment horizontal="center" vertical="center"/>
    </xf>
    <xf numFmtId="0" fontId="7" fillId="52" borderId="55" xfId="0" applyFon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0" fontId="7" fillId="60" borderId="80" xfId="0" applyFont="1" applyFill="1" applyBorder="1" applyAlignment="1">
      <alignment horizontal="center" vertical="center"/>
    </xf>
    <xf numFmtId="0" fontId="7" fillId="60" borderId="74" xfId="0" applyFont="1" applyFill="1" applyBorder="1" applyAlignment="1">
      <alignment horizontal="center" vertical="center"/>
    </xf>
    <xf numFmtId="0" fontId="7" fillId="60" borderId="5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60" borderId="6" xfId="0" applyFont="1" applyFill="1" applyBorder="1" applyAlignment="1">
      <alignment horizontal="center" vertical="center"/>
    </xf>
    <xf numFmtId="0" fontId="10" fillId="0" borderId="84" xfId="0" applyFont="1" applyBorder="1" applyAlignment="1">
      <alignment horizontal="center" textRotation="90"/>
    </xf>
    <xf numFmtId="0" fontId="0" fillId="0" borderId="42" xfId="0" applyBorder="1" applyAlignment="1">
      <alignment horizontal="center" textRotation="90"/>
    </xf>
    <xf numFmtId="0" fontId="0" fillId="0" borderId="32" xfId="0" applyBorder="1" applyAlignment="1">
      <alignment horizontal="center" textRotation="90"/>
    </xf>
    <xf numFmtId="1" fontId="6" fillId="0" borderId="1" xfId="0" applyNumberFormat="1" applyFont="1" applyBorder="1" applyAlignment="1">
      <alignment horizontal="center" vertical="center"/>
    </xf>
    <xf numFmtId="1" fontId="6" fillId="0" borderId="54" xfId="0" applyNumberFormat="1" applyFont="1" applyBorder="1" applyAlignment="1">
      <alignment horizontal="center" vertical="center"/>
    </xf>
    <xf numFmtId="0" fontId="10" fillId="45" borderId="37" xfId="0" applyFont="1" applyFill="1" applyBorder="1" applyAlignment="1">
      <alignment horizontal="left" indent="1"/>
    </xf>
    <xf numFmtId="0" fontId="0" fillId="45" borderId="38" xfId="0" applyFill="1" applyBorder="1" applyAlignment="1">
      <alignment horizontal="left" indent="1"/>
    </xf>
    <xf numFmtId="0" fontId="0" fillId="45" borderId="39" xfId="0" applyFill="1" applyBorder="1" applyAlignment="1">
      <alignment horizontal="left" indent="1"/>
    </xf>
    <xf numFmtId="0" fontId="10" fillId="47" borderId="58" xfId="0" applyFont="1" applyFill="1" applyBorder="1" applyAlignment="1">
      <alignment horizontal="right"/>
    </xf>
    <xf numFmtId="0" fontId="0" fillId="47" borderId="42" xfId="0" applyFill="1" applyBorder="1" applyAlignment="1">
      <alignment horizontal="right"/>
    </xf>
    <xf numFmtId="0" fontId="10" fillId="47" borderId="6" xfId="0" applyFont="1" applyFill="1" applyBorder="1" applyAlignment="1">
      <alignment horizontal="center"/>
    </xf>
    <xf numFmtId="0" fontId="5" fillId="46" borderId="51" xfId="0" applyFont="1" applyFill="1" applyBorder="1" applyAlignment="1">
      <alignment horizontal="center"/>
    </xf>
    <xf numFmtId="0" fontId="5" fillId="46" borderId="53" xfId="0" applyFont="1" applyFill="1" applyBorder="1" applyAlignment="1">
      <alignment horizontal="center"/>
    </xf>
    <xf numFmtId="0" fontId="10" fillId="42" borderId="37" xfId="0" applyFont="1" applyFill="1" applyBorder="1" applyAlignment="1">
      <alignment horizontal="left" indent="1"/>
    </xf>
    <xf numFmtId="0" fontId="0" fillId="42" borderId="38" xfId="0" applyFill="1" applyBorder="1" applyAlignment="1">
      <alignment horizontal="left" indent="1"/>
    </xf>
    <xf numFmtId="0" fontId="0" fillId="42" borderId="39" xfId="0" applyFill="1" applyBorder="1" applyAlignment="1">
      <alignment horizontal="left" indent="1"/>
    </xf>
    <xf numFmtId="0" fontId="10" fillId="44" borderId="37" xfId="0" applyFont="1" applyFill="1" applyBorder="1" applyAlignment="1">
      <alignment horizontal="left" indent="1"/>
    </xf>
    <xf numFmtId="0" fontId="0" fillId="44" borderId="38" xfId="0" applyFill="1" applyBorder="1" applyAlignment="1">
      <alignment horizontal="left" indent="1"/>
    </xf>
    <xf numFmtId="0" fontId="0" fillId="44" borderId="39" xfId="0" applyFill="1" applyBorder="1" applyAlignment="1">
      <alignment horizontal="left" indent="1"/>
    </xf>
    <xf numFmtId="0" fontId="10" fillId="0" borderId="54" xfId="0" applyFont="1" applyFill="1" applyBorder="1" applyAlignment="1">
      <alignment horizontal="right"/>
    </xf>
    <xf numFmtId="0" fontId="0" fillId="0" borderId="54" xfId="0" applyFill="1" applyBorder="1" applyAlignment="1">
      <alignment horizontal="right"/>
    </xf>
    <xf numFmtId="0" fontId="0" fillId="0" borderId="38" xfId="0" applyBorder="1" applyAlignment="1">
      <alignment horizontal="right"/>
    </xf>
    <xf numFmtId="1" fontId="0" fillId="0" borderId="38" xfId="0" applyNumberFormat="1" applyFill="1" applyBorder="1" applyAlignment="1">
      <alignment horizontal="right"/>
    </xf>
    <xf numFmtId="0" fontId="10" fillId="0" borderId="54" xfId="0" applyFont="1" applyBorder="1" applyAlignment="1">
      <alignment horizontal="left"/>
    </xf>
    <xf numFmtId="0" fontId="10" fillId="0" borderId="54" xfId="0" applyFont="1" applyFill="1" applyBorder="1" applyAlignment="1">
      <alignment horizontal="left"/>
    </xf>
    <xf numFmtId="0" fontId="0" fillId="0" borderId="54" xfId="0" applyFill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0" fillId="0" borderId="6" xfId="0" applyBorder="1"/>
    <xf numFmtId="0" fontId="9" fillId="48" borderId="6" xfId="0" applyFont="1" applyFill="1" applyBorder="1" applyAlignment="1">
      <alignment horizontal="center"/>
    </xf>
    <xf numFmtId="0" fontId="0" fillId="48" borderId="6" xfId="0" applyFill="1" applyBorder="1"/>
    <xf numFmtId="0" fontId="9" fillId="0" borderId="35" xfId="0" applyFont="1" applyBorder="1" applyAlignment="1">
      <alignment horizontal="center"/>
    </xf>
    <xf numFmtId="0" fontId="0" fillId="0" borderId="1" xfId="0" applyBorder="1"/>
    <xf numFmtId="0" fontId="9" fillId="2" borderId="56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9" fillId="46" borderId="6" xfId="0" applyFont="1" applyFill="1" applyBorder="1" applyAlignment="1">
      <alignment horizontal="right" vertical="center"/>
    </xf>
    <xf numFmtId="0" fontId="10" fillId="42" borderId="34" xfId="0" applyFont="1" applyFill="1" applyBorder="1" applyAlignment="1">
      <alignment horizontal="center"/>
    </xf>
    <xf numFmtId="0" fontId="0" fillId="42" borderId="18" xfId="0" applyFill="1" applyBorder="1" applyAlignment="1">
      <alignment horizontal="center"/>
    </xf>
    <xf numFmtId="0" fontId="0" fillId="42" borderId="9" xfId="0" applyFill="1" applyBorder="1" applyAlignment="1">
      <alignment horizontal="center"/>
    </xf>
    <xf numFmtId="0" fontId="8" fillId="5" borderId="84" xfId="0" applyFont="1" applyFill="1" applyBorder="1" applyAlignment="1">
      <alignment horizontal="center" textRotation="90"/>
    </xf>
    <xf numFmtId="0" fontId="8" fillId="5" borderId="32" xfId="0" applyFont="1" applyFill="1" applyBorder="1" applyAlignment="1">
      <alignment horizontal="center" textRotation="90"/>
    </xf>
    <xf numFmtId="0" fontId="8" fillId="5" borderId="40" xfId="0" applyFont="1" applyFill="1" applyBorder="1" applyAlignment="1">
      <alignment horizontal="center" textRotation="90"/>
    </xf>
    <xf numFmtId="0" fontId="9" fillId="0" borderId="37" xfId="0" applyFont="1" applyBorder="1" applyAlignment="1">
      <alignment horizontal="left"/>
    </xf>
    <xf numFmtId="0" fontId="9" fillId="0" borderId="55" xfId="0" applyFont="1" applyBorder="1" applyAlignment="1">
      <alignment horizontal="left"/>
    </xf>
    <xf numFmtId="0" fontId="8" fillId="12" borderId="84" xfId="0" applyFont="1" applyFill="1" applyBorder="1" applyAlignment="1">
      <alignment horizontal="center" textRotation="90"/>
    </xf>
    <xf numFmtId="0" fontId="8" fillId="12" borderId="32" xfId="0" applyFont="1" applyFill="1" applyBorder="1" applyAlignment="1">
      <alignment horizontal="center" textRotation="90"/>
    </xf>
    <xf numFmtId="0" fontId="8" fillId="5" borderId="79" xfId="0" applyFont="1" applyFill="1" applyBorder="1" applyAlignment="1">
      <alignment horizontal="center" textRotation="90"/>
    </xf>
    <xf numFmtId="0" fontId="8" fillId="5" borderId="55" xfId="0" applyFont="1" applyFill="1" applyBorder="1" applyAlignment="1">
      <alignment horizontal="center" textRotation="90"/>
    </xf>
    <xf numFmtId="0" fontId="8" fillId="12" borderId="79" xfId="0" applyFont="1" applyFill="1" applyBorder="1" applyAlignment="1">
      <alignment horizontal="center" textRotation="90"/>
    </xf>
    <xf numFmtId="0" fontId="8" fillId="12" borderId="55" xfId="0" applyFont="1" applyFill="1" applyBorder="1" applyAlignment="1">
      <alignment horizontal="center" textRotation="90"/>
    </xf>
    <xf numFmtId="0" fontId="8" fillId="8" borderId="79" xfId="0" applyFont="1" applyFill="1" applyBorder="1" applyAlignment="1">
      <alignment horizontal="center" textRotation="90"/>
    </xf>
    <xf numFmtId="0" fontId="8" fillId="8" borderId="55" xfId="0" applyFont="1" applyFill="1" applyBorder="1" applyAlignment="1">
      <alignment horizontal="center" textRotation="90"/>
    </xf>
    <xf numFmtId="0" fontId="8" fillId="39" borderId="7" xfId="1" applyFont="1" applyFill="1" applyBorder="1" applyAlignment="1">
      <alignment horizontal="center" textRotation="90"/>
    </xf>
    <xf numFmtId="0" fontId="8" fillId="39" borderId="8" xfId="1" applyFont="1" applyFill="1" applyBorder="1" applyAlignment="1">
      <alignment horizontal="center" textRotation="90"/>
    </xf>
    <xf numFmtId="0" fontId="8" fillId="39" borderId="31" xfId="1" applyFont="1" applyFill="1" applyBorder="1" applyAlignment="1">
      <alignment horizontal="center" textRotation="90"/>
    </xf>
    <xf numFmtId="0" fontId="8" fillId="39" borderId="32" xfId="1" applyFont="1" applyFill="1" applyBorder="1" applyAlignment="1">
      <alignment horizontal="center" textRotation="90"/>
    </xf>
    <xf numFmtId="0" fontId="8" fillId="5" borderId="85" xfId="0" applyFont="1" applyFill="1" applyBorder="1" applyAlignment="1">
      <alignment horizontal="center" textRotation="90"/>
    </xf>
    <xf numFmtId="0" fontId="8" fillId="5" borderId="8" xfId="0" applyFont="1" applyFill="1" applyBorder="1" applyAlignment="1">
      <alignment horizontal="center" textRotation="90"/>
    </xf>
    <xf numFmtId="0" fontId="8" fillId="61" borderId="79" xfId="0" applyFont="1" applyFill="1" applyBorder="1" applyAlignment="1">
      <alignment horizontal="center" textRotation="90"/>
    </xf>
    <xf numFmtId="0" fontId="8" fillId="61" borderId="55" xfId="0" applyFont="1" applyFill="1" applyBorder="1" applyAlignment="1">
      <alignment horizontal="center" textRotation="90"/>
    </xf>
    <xf numFmtId="0" fontId="10" fillId="47" borderId="42" xfId="0" applyFont="1" applyFill="1" applyBorder="1" applyAlignment="1">
      <alignment horizontal="right"/>
    </xf>
    <xf numFmtId="0" fontId="0" fillId="0" borderId="38" xfId="0" applyFill="1" applyBorder="1" applyAlignment="1">
      <alignment horizontal="right"/>
    </xf>
    <xf numFmtId="0" fontId="8" fillId="61" borderId="40" xfId="0" applyFont="1" applyFill="1" applyBorder="1" applyAlignment="1">
      <alignment horizontal="center" textRotation="90"/>
    </xf>
    <xf numFmtId="0" fontId="8" fillId="61" borderId="32" xfId="0" applyFont="1" applyFill="1" applyBorder="1" applyAlignment="1">
      <alignment horizontal="center" textRotation="90"/>
    </xf>
    <xf numFmtId="0" fontId="8" fillId="61" borderId="84" xfId="0" applyFont="1" applyFill="1" applyBorder="1" applyAlignment="1">
      <alignment horizontal="center" textRotation="90"/>
    </xf>
    <xf numFmtId="0" fontId="7" fillId="0" borderId="47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1" fontId="9" fillId="0" borderId="55" xfId="0" applyNumberFormat="1" applyFont="1" applyFill="1" applyBorder="1" applyAlignment="1">
      <alignment horizontal="center"/>
    </xf>
    <xf numFmtId="0" fontId="9" fillId="62" borderId="5" xfId="0" applyFont="1" applyFill="1" applyBorder="1" applyAlignment="1">
      <alignment horizontal="center"/>
    </xf>
  </cellXfs>
  <cellStyles count="135">
    <cellStyle name="20% - Accent1 2" xfId="6" xr:uid="{00000000-0005-0000-0000-000000000000}"/>
    <cellStyle name="20% - Accent1 3" xfId="103" xr:uid="{00000000-0005-0000-0000-000001000000}"/>
    <cellStyle name="20% - Accent2 2" xfId="7" xr:uid="{00000000-0005-0000-0000-000002000000}"/>
    <cellStyle name="20% - Accent2 3" xfId="97" xr:uid="{00000000-0005-0000-0000-000003000000}"/>
    <cellStyle name="20% - Accent3 2" xfId="3" xr:uid="{00000000-0005-0000-0000-000004000000}"/>
    <cellStyle name="20% - Accent3 3" xfId="96" xr:uid="{00000000-0005-0000-0000-000005000000}"/>
    <cellStyle name="20% - Accent4 2" xfId="8" xr:uid="{00000000-0005-0000-0000-000006000000}"/>
    <cellStyle name="20% - Accent4 3" xfId="84" xr:uid="{00000000-0005-0000-0000-000007000000}"/>
    <cellStyle name="20% - Accent5 2" xfId="11" xr:uid="{00000000-0005-0000-0000-000008000000}"/>
    <cellStyle name="20% - Accent5 3" xfId="102" xr:uid="{00000000-0005-0000-0000-000009000000}"/>
    <cellStyle name="20% - Accent6 2" xfId="14" xr:uid="{00000000-0005-0000-0000-00000A000000}"/>
    <cellStyle name="20% - Accent6 3" xfId="92" xr:uid="{00000000-0005-0000-0000-00000B000000}"/>
    <cellStyle name="40% - Accent1 2" xfId="4" xr:uid="{00000000-0005-0000-0000-00000C000000}"/>
    <cellStyle name="40% - Accent1 3" xfId="70" xr:uid="{00000000-0005-0000-0000-00000D000000}"/>
    <cellStyle name="40% - Accent2 2" xfId="16" xr:uid="{00000000-0005-0000-0000-00000E000000}"/>
    <cellStyle name="40% - Accent2 3" xfId="67" xr:uid="{00000000-0005-0000-0000-00000F000000}"/>
    <cellStyle name="40% - Accent3 2" xfId="18" xr:uid="{00000000-0005-0000-0000-000010000000}"/>
    <cellStyle name="40% - Accent3 3" xfId="88" xr:uid="{00000000-0005-0000-0000-000011000000}"/>
    <cellStyle name="40% - Accent4 2" xfId="19" xr:uid="{00000000-0005-0000-0000-000012000000}"/>
    <cellStyle name="40% - Accent4 3" xfId="89" xr:uid="{00000000-0005-0000-0000-000013000000}"/>
    <cellStyle name="40% - Accent5 2" xfId="20" xr:uid="{00000000-0005-0000-0000-000014000000}"/>
    <cellStyle name="40% - Accent5 3" xfId="83" xr:uid="{00000000-0005-0000-0000-000015000000}"/>
    <cellStyle name="40% - Accent6 2" xfId="21" xr:uid="{00000000-0005-0000-0000-000016000000}"/>
    <cellStyle name="40% - Accent6 3" xfId="100" xr:uid="{00000000-0005-0000-0000-000017000000}"/>
    <cellStyle name="60% - Accent1 2" xfId="10" xr:uid="{00000000-0005-0000-0000-000018000000}"/>
    <cellStyle name="60% - Accent1 3" xfId="99" xr:uid="{00000000-0005-0000-0000-000019000000}"/>
    <cellStyle name="60% - Accent2 2" xfId="13" xr:uid="{00000000-0005-0000-0000-00001A000000}"/>
    <cellStyle name="60% - Accent2 3" xfId="94" xr:uid="{00000000-0005-0000-0000-00001B000000}"/>
    <cellStyle name="60% - Accent3 2" xfId="24" xr:uid="{00000000-0005-0000-0000-00001C000000}"/>
    <cellStyle name="60% - Accent3 3" xfId="91" xr:uid="{00000000-0005-0000-0000-00001D000000}"/>
    <cellStyle name="60% - Accent4 2" xfId="25" xr:uid="{00000000-0005-0000-0000-00001E000000}"/>
    <cellStyle name="60% - Accent4 2 2" xfId="53" xr:uid="{00000000-0005-0000-0000-00001F000000}"/>
    <cellStyle name="60% - Accent4 3" xfId="49" xr:uid="{00000000-0005-0000-0000-000020000000}"/>
    <cellStyle name="60% - Accent4 4" xfId="82" xr:uid="{00000000-0005-0000-0000-000021000000}"/>
    <cellStyle name="60% - Accent5 2" xfId="26" xr:uid="{00000000-0005-0000-0000-000022000000}"/>
    <cellStyle name="60% - Accent5 3" xfId="104" xr:uid="{00000000-0005-0000-0000-000023000000}"/>
    <cellStyle name="60% - Accent6 2" xfId="27" xr:uid="{00000000-0005-0000-0000-000024000000}"/>
    <cellStyle name="60% - Accent6 3" xfId="81" xr:uid="{00000000-0005-0000-0000-000025000000}"/>
    <cellStyle name="Accent1 2" xfId="28" xr:uid="{00000000-0005-0000-0000-000026000000}"/>
    <cellStyle name="Accent1 3" xfId="80" xr:uid="{00000000-0005-0000-0000-000027000000}"/>
    <cellStyle name="Accent2 2" xfId="29" xr:uid="{00000000-0005-0000-0000-000028000000}"/>
    <cellStyle name="Accent2 3" xfId="79" xr:uid="{00000000-0005-0000-0000-000029000000}"/>
    <cellStyle name="Accent3 2" xfId="30" xr:uid="{00000000-0005-0000-0000-00002A000000}"/>
    <cellStyle name="Accent3 3" xfId="78" xr:uid="{00000000-0005-0000-0000-00002B000000}"/>
    <cellStyle name="Accent4 2" xfId="31" xr:uid="{00000000-0005-0000-0000-00002C000000}"/>
    <cellStyle name="Accent4 2 2" xfId="54" xr:uid="{00000000-0005-0000-0000-00002D000000}"/>
    <cellStyle name="Accent4 3" xfId="48" xr:uid="{00000000-0005-0000-0000-00002E000000}"/>
    <cellStyle name="Accent4 4" xfId="76" xr:uid="{00000000-0005-0000-0000-00002F000000}"/>
    <cellStyle name="Accent5 2" xfId="32" xr:uid="{00000000-0005-0000-0000-000030000000}"/>
    <cellStyle name="Accent5 3" xfId="75" xr:uid="{00000000-0005-0000-0000-000031000000}"/>
    <cellStyle name="Accent6 2" xfId="33" xr:uid="{00000000-0005-0000-0000-000032000000}"/>
    <cellStyle name="Accent6 3" xfId="98" xr:uid="{00000000-0005-0000-0000-000033000000}"/>
    <cellStyle name="Bad 2" xfId="34" xr:uid="{00000000-0005-0000-0000-000034000000}"/>
    <cellStyle name="Bad 3" xfId="71" xr:uid="{00000000-0005-0000-0000-000035000000}"/>
    <cellStyle name="Calculation 2" xfId="5" xr:uid="{00000000-0005-0000-0000-000036000000}"/>
    <cellStyle name="Calculation 2 2" xfId="106" xr:uid="{00000000-0005-0000-0000-000037000000}"/>
    <cellStyle name="Calculation 2 3" xfId="111" xr:uid="{00000000-0005-0000-0000-000038000000}"/>
    <cellStyle name="Calculation 2 4" xfId="133" xr:uid="{00000000-0005-0000-0000-000039000000}"/>
    <cellStyle name="Calculation 3" xfId="93" xr:uid="{00000000-0005-0000-0000-00003A000000}"/>
    <cellStyle name="Check Cell 2" xfId="37" xr:uid="{00000000-0005-0000-0000-00003B000000}"/>
    <cellStyle name="Check Cell 3" xfId="63" xr:uid="{00000000-0005-0000-0000-00003C000000}"/>
    <cellStyle name="Currency" xfId="50" builtinId="4"/>
    <cellStyle name="Currency 2" xfId="124" xr:uid="{00000000-0005-0000-0000-00003E000000}"/>
    <cellStyle name="Excel Built-in Normal" xfId="57" xr:uid="{00000000-0005-0000-0000-00003F000000}"/>
    <cellStyle name="Explanatory Text 2" xfId="38" xr:uid="{00000000-0005-0000-0000-000040000000}"/>
    <cellStyle name="Explanatory Text 3" xfId="77" xr:uid="{00000000-0005-0000-0000-000041000000}"/>
    <cellStyle name="Good 2" xfId="23" xr:uid="{00000000-0005-0000-0000-000042000000}"/>
    <cellStyle name="Good 3" xfId="95" xr:uid="{00000000-0005-0000-0000-000043000000}"/>
    <cellStyle name="Heading 1 2" xfId="39" xr:uid="{00000000-0005-0000-0000-000044000000}"/>
    <cellStyle name="Heading 1 3" xfId="101" xr:uid="{00000000-0005-0000-0000-000045000000}"/>
    <cellStyle name="Heading 2 2" xfId="36" xr:uid="{00000000-0005-0000-0000-000046000000}"/>
    <cellStyle name="Heading 2 3" xfId="74" xr:uid="{00000000-0005-0000-0000-000047000000}"/>
    <cellStyle name="Heading 3 2" xfId="40" xr:uid="{00000000-0005-0000-0000-000048000000}"/>
    <cellStyle name="Heading 3 3" xfId="72" xr:uid="{00000000-0005-0000-0000-000049000000}"/>
    <cellStyle name="Heading 4 2" xfId="41" xr:uid="{00000000-0005-0000-0000-00004A000000}"/>
    <cellStyle name="Heading 4 3" xfId="69" xr:uid="{00000000-0005-0000-0000-00004B000000}"/>
    <cellStyle name="Hyperlink" xfId="59" builtinId="8"/>
    <cellStyle name="Input 2" xfId="42" xr:uid="{00000000-0005-0000-0000-00004D000000}"/>
    <cellStyle name="Input 2 2" xfId="120" xr:uid="{00000000-0005-0000-0000-00004E000000}"/>
    <cellStyle name="Input 2 3" xfId="112" xr:uid="{00000000-0005-0000-0000-00004F000000}"/>
    <cellStyle name="Input 2 4" xfId="132" xr:uid="{00000000-0005-0000-0000-000050000000}"/>
    <cellStyle name="Input 3" xfId="68" xr:uid="{00000000-0005-0000-0000-000051000000}"/>
    <cellStyle name="Linked Cell 2" xfId="43" xr:uid="{00000000-0005-0000-0000-000052000000}"/>
    <cellStyle name="Linked Cell 3" xfId="62" xr:uid="{00000000-0005-0000-0000-000053000000}"/>
    <cellStyle name="Neutral 2" xfId="44" xr:uid="{00000000-0005-0000-0000-000054000000}"/>
    <cellStyle name="Neutral 3" xfId="87" xr:uid="{00000000-0005-0000-0000-000055000000}"/>
    <cellStyle name="Normal" xfId="0" builtinId="0"/>
    <cellStyle name="Normal 10" xfId="113" xr:uid="{00000000-0005-0000-0000-000057000000}"/>
    <cellStyle name="Normal 11" xfId="109" xr:uid="{00000000-0005-0000-0000-000058000000}"/>
    <cellStyle name="Normal 12" xfId="126" xr:uid="{00000000-0005-0000-0000-000059000000}"/>
    <cellStyle name="Normal 13" xfId="134" xr:uid="{00000000-0005-0000-0000-00005A000000}"/>
    <cellStyle name="Normal 2" xfId="9" xr:uid="{00000000-0005-0000-0000-00005B000000}"/>
    <cellStyle name="Normal 2 2" xfId="45" xr:uid="{00000000-0005-0000-0000-00005C000000}"/>
    <cellStyle name="Normal 2 2 2" xfId="73" xr:uid="{00000000-0005-0000-0000-00005D000000}"/>
    <cellStyle name="Normal 2 3" xfId="65" xr:uid="{00000000-0005-0000-0000-00005E000000}"/>
    <cellStyle name="Normal 3" xfId="12" xr:uid="{00000000-0005-0000-0000-00005F000000}"/>
    <cellStyle name="Normal 3 2" xfId="52" xr:uid="{00000000-0005-0000-0000-000060000000}"/>
    <cellStyle name="Normal 3 3" xfId="61" xr:uid="{00000000-0005-0000-0000-000061000000}"/>
    <cellStyle name="Normal 4" xfId="2" xr:uid="{00000000-0005-0000-0000-000062000000}"/>
    <cellStyle name="Normal 5" xfId="51" xr:uid="{00000000-0005-0000-0000-000063000000}"/>
    <cellStyle name="Normal 5 2" xfId="125" xr:uid="{00000000-0005-0000-0000-000064000000}"/>
    <cellStyle name="Normal 6" xfId="56" xr:uid="{00000000-0005-0000-0000-000065000000}"/>
    <cellStyle name="Normal 6 2" xfId="128" xr:uid="{00000000-0005-0000-0000-000066000000}"/>
    <cellStyle name="Normal 7" xfId="58" xr:uid="{00000000-0005-0000-0000-000067000000}"/>
    <cellStyle name="Normal 7 2" xfId="129" xr:uid="{00000000-0005-0000-0000-000068000000}"/>
    <cellStyle name="Normal 8" xfId="60" xr:uid="{00000000-0005-0000-0000-000069000000}"/>
    <cellStyle name="Normal 9" xfId="105" xr:uid="{00000000-0005-0000-0000-00006A000000}"/>
    <cellStyle name="Normal_2012 Pairings" xfId="1" xr:uid="{00000000-0005-0000-0000-00006B000000}"/>
    <cellStyle name="Note 2" xfId="35" xr:uid="{00000000-0005-0000-0000-00006C000000}"/>
    <cellStyle name="Note 2 2" xfId="55" xr:uid="{00000000-0005-0000-0000-00006D000000}"/>
    <cellStyle name="Note 2 2 2" xfId="127" xr:uid="{00000000-0005-0000-0000-00006E000000}"/>
    <cellStyle name="Note 2 2 3" xfId="131" xr:uid="{00000000-0005-0000-0000-00006F000000}"/>
    <cellStyle name="Note 2 2 4" xfId="114" xr:uid="{00000000-0005-0000-0000-000070000000}"/>
    <cellStyle name="Note 2 3" xfId="118" xr:uid="{00000000-0005-0000-0000-000071000000}"/>
    <cellStyle name="Note 2 4" xfId="110" xr:uid="{00000000-0005-0000-0000-000072000000}"/>
    <cellStyle name="Note 2 5" xfId="117" xr:uid="{00000000-0005-0000-0000-000073000000}"/>
    <cellStyle name="Note 3" xfId="47" xr:uid="{00000000-0005-0000-0000-000074000000}"/>
    <cellStyle name="Note 3 2" xfId="122" xr:uid="{00000000-0005-0000-0000-000075000000}"/>
    <cellStyle name="Note 3 3" xfId="107" xr:uid="{00000000-0005-0000-0000-000076000000}"/>
    <cellStyle name="Note 3 4" xfId="116" xr:uid="{00000000-0005-0000-0000-000077000000}"/>
    <cellStyle name="Note 4" xfId="90" xr:uid="{00000000-0005-0000-0000-000078000000}"/>
    <cellStyle name="Output 2" xfId="22" xr:uid="{00000000-0005-0000-0000-000079000000}"/>
    <cellStyle name="Output 2 2" xfId="115" xr:uid="{00000000-0005-0000-0000-00007A000000}"/>
    <cellStyle name="Output 2 3" xfId="123" xr:uid="{00000000-0005-0000-0000-00007B000000}"/>
    <cellStyle name="Output 2 4" xfId="119" xr:uid="{00000000-0005-0000-0000-00007C000000}"/>
    <cellStyle name="Output 3" xfId="86" xr:uid="{00000000-0005-0000-0000-00007D000000}"/>
    <cellStyle name="Title 2" xfId="15" xr:uid="{00000000-0005-0000-0000-00007E000000}"/>
    <cellStyle name="Title 3" xfId="66" xr:uid="{00000000-0005-0000-0000-00007F000000}"/>
    <cellStyle name="Total 2" xfId="46" xr:uid="{00000000-0005-0000-0000-000080000000}"/>
    <cellStyle name="Total 2 2" xfId="121" xr:uid="{00000000-0005-0000-0000-000081000000}"/>
    <cellStyle name="Total 2 3" xfId="108" xr:uid="{00000000-0005-0000-0000-000082000000}"/>
    <cellStyle name="Total 2 4" xfId="130" xr:uid="{00000000-0005-0000-0000-000083000000}"/>
    <cellStyle name="Total 3" xfId="85" xr:uid="{00000000-0005-0000-0000-000084000000}"/>
    <cellStyle name="Warning Text 2" xfId="17" xr:uid="{00000000-0005-0000-0000-000085000000}"/>
    <cellStyle name="Warning Text 3" xfId="64" xr:uid="{00000000-0005-0000-0000-000086000000}"/>
  </cellStyles>
  <dxfs count="309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52"/>
  <sheetViews>
    <sheetView tabSelected="1" zoomScale="98" zoomScaleNormal="98" workbookViewId="0">
      <selection activeCell="H18" sqref="H18"/>
    </sheetView>
  </sheetViews>
  <sheetFormatPr defaultColWidth="17.26953125" defaultRowHeight="15.75" customHeight="1"/>
  <cols>
    <col min="1" max="1" width="20" customWidth="1"/>
    <col min="2" max="2" width="11.81640625" customWidth="1"/>
    <col min="3" max="3" width="5.7265625" customWidth="1"/>
    <col min="4" max="4" width="6.453125" customWidth="1"/>
    <col min="5" max="5" width="8.7265625" style="317" bestFit="1" customWidth="1"/>
    <col min="6" max="6" width="6" style="317" customWidth="1"/>
    <col min="7" max="7" width="6.1796875" bestFit="1" customWidth="1"/>
    <col min="8" max="8" width="9" customWidth="1"/>
    <col min="9" max="9" width="6.1796875" customWidth="1"/>
    <col min="10" max="10" width="6" customWidth="1"/>
    <col min="11" max="11" width="7.54296875" customWidth="1"/>
    <col min="12" max="12" width="5.1796875" customWidth="1"/>
    <col min="13" max="13" width="5.26953125" customWidth="1"/>
    <col min="14" max="15" width="5.7265625" customWidth="1"/>
    <col min="16" max="16" width="7" style="49" customWidth="1"/>
    <col min="17" max="17" width="6" customWidth="1"/>
    <col min="18" max="18" width="3.26953125" customWidth="1"/>
    <col min="19" max="19" width="3.54296875" style="42" customWidth="1"/>
    <col min="20" max="20" width="17.81640625" style="43" bestFit="1" customWidth="1"/>
    <col min="21" max="22" width="6.1796875" style="42" customWidth="1"/>
    <col min="23" max="23" width="6.26953125" style="42" bestFit="1" customWidth="1"/>
    <col min="24" max="24" width="4.7265625" customWidth="1"/>
    <col min="25" max="25" width="3.26953125" style="42" bestFit="1" customWidth="1"/>
    <col min="26" max="26" width="4" customWidth="1"/>
    <col min="27" max="27" width="10.54296875" customWidth="1"/>
    <col min="28" max="29" width="6.453125" customWidth="1"/>
    <col min="30" max="30" width="5.1796875" customWidth="1"/>
    <col min="31" max="31" width="3.26953125" bestFit="1" customWidth="1"/>
    <col min="32" max="32" width="9.26953125" customWidth="1"/>
    <col min="33" max="33" width="6.54296875" customWidth="1"/>
    <col min="34" max="34" width="6.453125" customWidth="1"/>
    <col min="35" max="35" width="6.1796875" customWidth="1"/>
    <col min="36" max="36" width="6" customWidth="1"/>
    <col min="37" max="37" width="3.26953125" bestFit="1" customWidth="1"/>
    <col min="38" max="38" width="9.26953125" customWidth="1"/>
    <col min="39" max="39" width="6.453125" customWidth="1"/>
    <col min="40" max="40" width="7" customWidth="1"/>
    <col min="41" max="41" width="6.54296875" customWidth="1"/>
    <col min="43" max="43" width="8.81640625" customWidth="1"/>
    <col min="44" max="44" width="10.453125" customWidth="1"/>
  </cols>
  <sheetData>
    <row r="1" spans="1:38" ht="21" customHeight="1">
      <c r="A1" s="1"/>
      <c r="B1" s="1"/>
      <c r="C1" s="461" t="s">
        <v>102</v>
      </c>
      <c r="D1" s="461"/>
      <c r="E1" s="461"/>
      <c r="F1" s="461"/>
      <c r="G1" s="461"/>
      <c r="H1" s="318"/>
      <c r="I1" s="319"/>
      <c r="J1" s="319"/>
      <c r="K1" s="319"/>
      <c r="L1" s="319"/>
      <c r="M1" s="2"/>
      <c r="N1" s="2"/>
      <c r="O1" s="2"/>
      <c r="P1" s="2"/>
      <c r="Q1" s="1"/>
      <c r="R1" s="112"/>
      <c r="S1" s="458" t="s">
        <v>68</v>
      </c>
      <c r="T1" s="454" t="s">
        <v>96</v>
      </c>
      <c r="U1" s="455"/>
      <c r="V1" s="455"/>
      <c r="W1" s="456"/>
      <c r="X1" s="317"/>
      <c r="Y1" s="265"/>
      <c r="Z1" s="409"/>
      <c r="AA1" s="409"/>
      <c r="AB1" s="409"/>
      <c r="AC1" s="305"/>
      <c r="AD1" s="265"/>
      <c r="AE1" s="265"/>
      <c r="AF1" s="265"/>
      <c r="AG1" s="265"/>
      <c r="AH1" s="265"/>
      <c r="AI1" s="265"/>
      <c r="AJ1" s="265"/>
      <c r="AK1" s="265"/>
      <c r="AL1" s="265"/>
    </row>
    <row r="2" spans="1:38" ht="21" customHeight="1">
      <c r="A2" s="1"/>
      <c r="B2" s="1"/>
      <c r="C2" s="462"/>
      <c r="D2" s="462"/>
      <c r="E2" s="462"/>
      <c r="F2" s="462"/>
      <c r="G2" s="462"/>
      <c r="H2" s="322"/>
      <c r="I2" s="320"/>
      <c r="J2" s="320"/>
      <c r="K2" s="320"/>
      <c r="L2" s="320"/>
      <c r="M2" s="2"/>
      <c r="N2" s="2"/>
      <c r="O2" s="2"/>
      <c r="P2" s="2"/>
      <c r="Q2" s="1"/>
      <c r="R2" s="112"/>
      <c r="S2" s="459"/>
      <c r="T2" s="355">
        <v>118</v>
      </c>
      <c r="U2" s="356">
        <v>110</v>
      </c>
      <c r="V2" s="356">
        <v>68.5</v>
      </c>
      <c r="W2" s="356">
        <v>65.5</v>
      </c>
      <c r="X2" s="317"/>
      <c r="Y2" s="265"/>
      <c r="Z2" s="453"/>
      <c r="AA2" s="453"/>
      <c r="AB2" s="453"/>
      <c r="AC2" s="305"/>
      <c r="AD2" s="265"/>
      <c r="AE2" s="265"/>
      <c r="AF2" s="265"/>
      <c r="AG2" s="265"/>
      <c r="AH2" s="265"/>
      <c r="AI2" s="265"/>
      <c r="AJ2" s="265"/>
      <c r="AK2" s="265"/>
      <c r="AL2" s="265"/>
    </row>
    <row r="3" spans="1:38" ht="21" customHeight="1" thickBot="1">
      <c r="A3" s="376" t="s">
        <v>98</v>
      </c>
      <c r="B3" s="448" t="s">
        <v>96</v>
      </c>
      <c r="C3" s="449"/>
      <c r="D3" s="449"/>
      <c r="E3" s="450"/>
      <c r="F3" s="451"/>
      <c r="G3" s="452"/>
      <c r="H3" s="457" t="s">
        <v>71</v>
      </c>
      <c r="I3" s="457"/>
      <c r="J3" s="457"/>
      <c r="K3" s="457"/>
      <c r="L3" s="457"/>
      <c r="M3" s="457"/>
      <c r="N3" s="457"/>
      <c r="O3" s="457"/>
      <c r="P3" s="457"/>
      <c r="Q3" s="3"/>
      <c r="R3" s="114"/>
      <c r="S3" s="460"/>
      <c r="T3" s="357"/>
      <c r="U3" s="191" t="s">
        <v>0</v>
      </c>
      <c r="V3" s="191" t="s">
        <v>1</v>
      </c>
      <c r="W3" s="191" t="s">
        <v>69</v>
      </c>
      <c r="X3" s="317"/>
      <c r="Y3" s="265"/>
      <c r="Z3" s="409"/>
      <c r="AA3" s="437"/>
      <c r="AB3" s="208"/>
      <c r="AC3" s="305"/>
      <c r="AD3" s="265"/>
      <c r="AE3" s="265"/>
      <c r="AF3" s="265"/>
      <c r="AG3" s="265"/>
      <c r="AH3" s="265"/>
      <c r="AI3" s="265"/>
      <c r="AJ3" s="265"/>
      <c r="AK3" s="265"/>
      <c r="AL3" s="265"/>
    </row>
    <row r="4" spans="1:38" ht="21" customHeight="1" thickBot="1">
      <c r="A4" s="353" t="s">
        <v>80</v>
      </c>
      <c r="B4" s="312"/>
      <c r="C4" s="393" t="s">
        <v>0</v>
      </c>
      <c r="D4" s="394" t="s">
        <v>1</v>
      </c>
      <c r="E4" s="323"/>
      <c r="F4" s="393" t="s">
        <v>0</v>
      </c>
      <c r="G4" s="394" t="s">
        <v>2</v>
      </c>
      <c r="H4" s="380"/>
      <c r="I4" s="395" t="s">
        <v>3</v>
      </c>
      <c r="J4" s="394" t="s">
        <v>4</v>
      </c>
      <c r="K4" s="380"/>
      <c r="L4" s="380" t="s">
        <v>5</v>
      </c>
      <c r="M4" s="378" t="s">
        <v>6</v>
      </c>
      <c r="N4" s="40" t="s">
        <v>7</v>
      </c>
      <c r="O4" s="41" t="s">
        <v>8</v>
      </c>
      <c r="P4" s="5" t="s">
        <v>9</v>
      </c>
      <c r="Q4" s="3"/>
      <c r="R4" s="114"/>
      <c r="S4" s="192">
        <v>1</v>
      </c>
      <c r="T4" s="410" t="s">
        <v>72</v>
      </c>
      <c r="U4" s="358">
        <v>21.4</v>
      </c>
      <c r="V4" s="359">
        <v>19</v>
      </c>
      <c r="W4" s="360">
        <v>14</v>
      </c>
      <c r="X4" s="317"/>
      <c r="Y4" s="265"/>
      <c r="Z4" s="210"/>
      <c r="AA4" s="371"/>
      <c r="AB4" s="372"/>
      <c r="AC4" s="305"/>
      <c r="AD4" s="265"/>
      <c r="AE4" s="265"/>
      <c r="AF4" s="265"/>
      <c r="AG4" s="265"/>
      <c r="AH4" s="265"/>
      <c r="AI4" s="265"/>
      <c r="AJ4" s="265"/>
      <c r="AK4" s="265"/>
      <c r="AL4" s="265"/>
    </row>
    <row r="5" spans="1:38" ht="21" customHeight="1" thickBot="1">
      <c r="A5" s="4" t="s">
        <v>51</v>
      </c>
      <c r="B5" s="404" t="s">
        <v>83</v>
      </c>
      <c r="C5" s="381">
        <f t="shared" ref="C5:C9" si="0">INDEX($U$4:$U$32,MATCH(B5,$T$4:$T$32,0),1)</f>
        <v>25.3</v>
      </c>
      <c r="D5" s="400">
        <f t="shared" ref="D5:D8" si="1">INDEX($V$4:$V$32,MATCH(B5,$T$4:$T$32,0),1)</f>
        <v>23</v>
      </c>
      <c r="E5" s="382" t="s">
        <v>85</v>
      </c>
      <c r="F5" s="381">
        <f t="shared" ref="F5:F9" si="2">INDEX($U$4:$U$32,MATCH(E5,$T$4:$T$32,0),1)</f>
        <v>14.2</v>
      </c>
      <c r="G5" s="400">
        <f>INDEX($V$4:$V$32,MATCH(E5,$T$4:$T$32,0),1)</f>
        <v>11</v>
      </c>
      <c r="H5" s="382" t="s">
        <v>43</v>
      </c>
      <c r="I5" s="381">
        <f>INDEX($U$4:$U$32,MATCH(H5,$T$4:$T$32,0),1)</f>
        <v>17.399999999999999</v>
      </c>
      <c r="J5" s="402">
        <f>INDEX($V$4:$V$32,MATCH(H5,$T$4:$T$32,0),1)</f>
        <v>15</v>
      </c>
      <c r="K5" s="384"/>
      <c r="L5" s="385"/>
      <c r="M5" s="383"/>
      <c r="N5" s="381">
        <f t="shared" ref="N5:N7" si="3">SUM(P5/2)</f>
        <v>29.5</v>
      </c>
      <c r="O5" s="414">
        <f t="shared" ref="O5:O7" si="4">SUM(P5/2)</f>
        <v>29.5</v>
      </c>
      <c r="P5" s="415">
        <f>108-D5-G5-J5-M5</f>
        <v>59</v>
      </c>
      <c r="Q5" s="3"/>
      <c r="R5" s="114"/>
      <c r="S5" s="192">
        <v>2</v>
      </c>
      <c r="T5" s="410" t="s">
        <v>94</v>
      </c>
      <c r="U5" s="362">
        <v>12</v>
      </c>
      <c r="V5" s="359">
        <v>9</v>
      </c>
      <c r="W5" s="360">
        <v>5</v>
      </c>
      <c r="X5" s="317"/>
      <c r="Y5" s="265"/>
      <c r="Z5" s="210"/>
      <c r="AA5" s="371"/>
      <c r="AB5" s="372"/>
      <c r="AC5" s="305"/>
      <c r="AD5" s="265"/>
      <c r="AE5" s="265"/>
      <c r="AF5" s="265"/>
      <c r="AG5" s="265"/>
      <c r="AH5" s="265"/>
      <c r="AI5" s="265"/>
      <c r="AJ5" s="265"/>
      <c r="AK5" s="265"/>
      <c r="AL5" s="265"/>
    </row>
    <row r="6" spans="1:38" ht="21" customHeight="1" thickBot="1">
      <c r="A6" s="4" t="s">
        <v>52</v>
      </c>
      <c r="B6" s="412" t="s">
        <v>88</v>
      </c>
      <c r="C6" s="381">
        <f t="shared" si="0"/>
        <v>24.2</v>
      </c>
      <c r="D6" s="400">
        <f>INDEX($W$4:$W$32,MATCH(B6,$T$4:$T$32,0),1)</f>
        <v>17</v>
      </c>
      <c r="E6" s="382" t="s">
        <v>14</v>
      </c>
      <c r="F6" s="381">
        <f t="shared" si="2"/>
        <v>26.3</v>
      </c>
      <c r="G6" s="400">
        <f>INDEX($V$4:$V$32,MATCH(E6,$T$4:$T$32,0),1)</f>
        <v>24</v>
      </c>
      <c r="H6" s="384" t="s">
        <v>72</v>
      </c>
      <c r="I6" s="381">
        <f t="shared" ref="I6:I9" si="5">INDEX($U$4:$U$32,MATCH(H6,$T$4:$T$32,0),1)</f>
        <v>21.4</v>
      </c>
      <c r="J6" s="402">
        <f t="shared" ref="J6:J8" si="6">INDEX($V$4:$V$32,MATCH(H6,$T$4:$T$32,0),1)</f>
        <v>19</v>
      </c>
      <c r="K6" s="384"/>
      <c r="L6" s="385"/>
      <c r="M6" s="383"/>
      <c r="N6" s="381">
        <f t="shared" si="3"/>
        <v>24</v>
      </c>
      <c r="O6" s="381">
        <f>SUM(P6/2)</f>
        <v>24</v>
      </c>
      <c r="P6" s="415">
        <f>108-D6-G6-J6-M6</f>
        <v>48</v>
      </c>
      <c r="Q6" s="3"/>
      <c r="R6" s="114"/>
      <c r="S6" s="192">
        <v>3</v>
      </c>
      <c r="T6" s="418" t="s">
        <v>10</v>
      </c>
      <c r="U6" s="362">
        <v>25</v>
      </c>
      <c r="V6" s="359">
        <v>23</v>
      </c>
      <c r="W6" s="360">
        <v>18</v>
      </c>
      <c r="X6" s="317"/>
      <c r="Y6" s="265"/>
      <c r="Z6" s="210"/>
      <c r="AA6" s="438"/>
      <c r="AB6" s="372"/>
      <c r="AC6" s="305"/>
      <c r="AD6" s="265"/>
      <c r="AE6" s="265"/>
      <c r="AF6" s="265"/>
      <c r="AG6" s="265"/>
      <c r="AH6" s="265"/>
      <c r="AI6" s="265"/>
      <c r="AJ6" s="265"/>
      <c r="AK6" s="265"/>
      <c r="AL6" s="265"/>
    </row>
    <row r="7" spans="1:38" ht="21" customHeight="1" thickBot="1">
      <c r="A7" s="4" t="s">
        <v>53</v>
      </c>
      <c r="B7" s="314" t="s">
        <v>13</v>
      </c>
      <c r="C7" s="381">
        <f t="shared" si="0"/>
        <v>16.399999999999999</v>
      </c>
      <c r="D7" s="400">
        <f t="shared" si="1"/>
        <v>14</v>
      </c>
      <c r="E7" s="386" t="s">
        <v>93</v>
      </c>
      <c r="F7" s="381">
        <f t="shared" si="2"/>
        <v>14</v>
      </c>
      <c r="G7" s="400">
        <f>INDEX($V$4:$V$32,MATCH(E7,$T$4:$T$32,0),1)</f>
        <v>11</v>
      </c>
      <c r="H7" s="314" t="s">
        <v>97</v>
      </c>
      <c r="I7" s="381">
        <f t="shared" si="5"/>
        <v>11.9</v>
      </c>
      <c r="J7" s="402">
        <f t="shared" si="6"/>
        <v>9</v>
      </c>
      <c r="K7" s="313" t="s">
        <v>94</v>
      </c>
      <c r="L7" s="385">
        <f>INDEX($U$4:$U$32,MATCH(K7,$T$4:$T$32,0),1)</f>
        <v>12</v>
      </c>
      <c r="M7" s="383">
        <f>INDEX($V$4:$V$32,MATCH(K7,$T$4:$T$32,0),1)</f>
        <v>9</v>
      </c>
      <c r="N7" s="385">
        <f t="shared" si="3"/>
        <v>50.5</v>
      </c>
      <c r="O7" s="416">
        <f t="shared" si="4"/>
        <v>50.5</v>
      </c>
      <c r="P7" s="415">
        <f>144-D7-G7-J7-M7</f>
        <v>101</v>
      </c>
      <c r="Q7" s="3"/>
      <c r="R7" s="114"/>
      <c r="S7" s="192">
        <v>4</v>
      </c>
      <c r="T7" s="410" t="s">
        <v>43</v>
      </c>
      <c r="U7" s="362">
        <v>17.399999999999999</v>
      </c>
      <c r="V7" s="359">
        <v>15</v>
      </c>
      <c r="W7" s="360">
        <v>10</v>
      </c>
      <c r="X7" s="317"/>
      <c r="Y7" s="265"/>
      <c r="Z7" s="210"/>
      <c r="AA7" s="438"/>
      <c r="AB7" s="372"/>
      <c r="AC7" s="305"/>
      <c r="AD7" s="265"/>
      <c r="AE7" s="265"/>
      <c r="AF7" s="265"/>
      <c r="AG7" s="265"/>
      <c r="AH7" s="265"/>
      <c r="AI7" s="265"/>
      <c r="AJ7" s="265"/>
      <c r="AK7" s="265"/>
      <c r="AL7" s="265"/>
    </row>
    <row r="8" spans="1:38" ht="21" customHeight="1" thickBot="1">
      <c r="A8" s="4" t="s">
        <v>54</v>
      </c>
      <c r="B8" s="313" t="s">
        <v>84</v>
      </c>
      <c r="C8" s="381">
        <f t="shared" si="0"/>
        <v>16</v>
      </c>
      <c r="D8" s="400">
        <f t="shared" si="1"/>
        <v>13</v>
      </c>
      <c r="E8" s="387" t="s">
        <v>87</v>
      </c>
      <c r="F8" s="381">
        <f t="shared" si="2"/>
        <v>10.7</v>
      </c>
      <c r="G8" s="400">
        <f t="shared" ref="G8" si="7">INDEX($V$4:$V$32,MATCH(E8,$T$4:$T$32,0),1)</f>
        <v>8</v>
      </c>
      <c r="H8" s="313" t="s">
        <v>92</v>
      </c>
      <c r="I8" s="381">
        <f t="shared" si="5"/>
        <v>15.3</v>
      </c>
      <c r="J8" s="402">
        <f t="shared" si="6"/>
        <v>12</v>
      </c>
      <c r="K8" s="313" t="s">
        <v>95</v>
      </c>
      <c r="L8" s="385">
        <f>INDEX($U$4:$U$32,MATCH(K8,$T$4:$T$32,0),1)</f>
        <v>27</v>
      </c>
      <c r="M8" s="383">
        <f>INDEX($V$4:$V$32,MATCH(K8,$T$4:$T$32,0),1)</f>
        <v>25</v>
      </c>
      <c r="N8" s="385">
        <f t="shared" ref="N8:N9" si="8">SUM(P8/2)</f>
        <v>43</v>
      </c>
      <c r="O8" s="416">
        <f t="shared" ref="O8:O9" si="9">SUM(P8/2)</f>
        <v>43</v>
      </c>
      <c r="P8" s="415">
        <f t="shared" ref="P8:P9" si="10">144-D8-G8-J8-M8</f>
        <v>86</v>
      </c>
      <c r="Q8" s="3"/>
      <c r="R8" s="114"/>
      <c r="S8" s="192">
        <v>5</v>
      </c>
      <c r="T8" s="410" t="s">
        <v>14</v>
      </c>
      <c r="U8" s="362">
        <v>26.3</v>
      </c>
      <c r="V8" s="359">
        <v>24</v>
      </c>
      <c r="W8" s="360">
        <v>19</v>
      </c>
      <c r="X8" s="317"/>
      <c r="Y8" s="265"/>
      <c r="Z8" s="210"/>
      <c r="AA8" s="371"/>
      <c r="AB8" s="372"/>
      <c r="AC8" s="305"/>
      <c r="AD8" s="265"/>
      <c r="AE8" s="265"/>
      <c r="AF8" s="265"/>
      <c r="AG8" s="265"/>
      <c r="AH8" s="265"/>
      <c r="AI8" s="265"/>
      <c r="AJ8" s="265"/>
      <c r="AK8" s="265"/>
      <c r="AL8" s="265"/>
    </row>
    <row r="9" spans="1:38" ht="21" customHeight="1" thickBot="1">
      <c r="A9" s="4" t="s">
        <v>55</v>
      </c>
      <c r="B9" s="413" t="s">
        <v>89</v>
      </c>
      <c r="C9" s="381">
        <f t="shared" si="0"/>
        <v>26</v>
      </c>
      <c r="D9" s="400">
        <f>INDEX($W$4:$W$32,MATCH(B9,$T$4:$T$32,0),1)</f>
        <v>19</v>
      </c>
      <c r="E9" s="417" t="s">
        <v>11</v>
      </c>
      <c r="F9" s="381">
        <f t="shared" si="2"/>
        <v>36.4</v>
      </c>
      <c r="G9" s="400">
        <f>INDEX($W$4:$W$32,MATCH(E9,$T$4:$T$32,0),1)</f>
        <v>29</v>
      </c>
      <c r="H9" s="313" t="s">
        <v>79</v>
      </c>
      <c r="I9" s="381">
        <f t="shared" si="5"/>
        <v>7.4</v>
      </c>
      <c r="J9" s="402">
        <f>INDEX($V$4:$V$32,MATCH(H9,$T$4:$T$32,0),1)</f>
        <v>4</v>
      </c>
      <c r="K9" s="313" t="s">
        <v>12</v>
      </c>
      <c r="L9" s="385">
        <f>INDEX($U$4:$U$32,MATCH(K9,$T$4:$T$32,0),1)</f>
        <v>12</v>
      </c>
      <c r="M9" s="383">
        <f>INDEX($V$4:$V$32,MATCH(K9,$T$4:$T$32,0),1)</f>
        <v>9</v>
      </c>
      <c r="N9" s="385">
        <f t="shared" si="8"/>
        <v>41.5</v>
      </c>
      <c r="O9" s="416">
        <f t="shared" si="9"/>
        <v>41.5</v>
      </c>
      <c r="P9" s="415">
        <f t="shared" si="10"/>
        <v>83</v>
      </c>
      <c r="Q9" s="3"/>
      <c r="R9" s="114"/>
      <c r="S9" s="192">
        <v>6</v>
      </c>
      <c r="T9" s="410" t="s">
        <v>83</v>
      </c>
      <c r="U9" s="362">
        <v>25.3</v>
      </c>
      <c r="V9" s="359">
        <v>23</v>
      </c>
      <c r="W9" s="360">
        <v>18</v>
      </c>
      <c r="X9" s="317"/>
      <c r="Y9" s="265"/>
      <c r="Z9" s="210"/>
      <c r="AA9" s="371"/>
      <c r="AB9" s="372"/>
      <c r="AC9" s="305"/>
      <c r="AD9" s="265"/>
      <c r="AE9" s="265"/>
      <c r="AF9" s="265"/>
      <c r="AG9" s="265"/>
      <c r="AH9" s="265"/>
      <c r="AI9" s="265"/>
      <c r="AJ9" s="265"/>
      <c r="AK9" s="265"/>
      <c r="AL9" s="265"/>
    </row>
    <row r="10" spans="1:38" ht="21" customHeight="1" thickBot="1">
      <c r="A10" s="286" t="s">
        <v>70</v>
      </c>
      <c r="B10" s="104"/>
      <c r="C10" s="385"/>
      <c r="D10" s="401"/>
      <c r="E10" s="388"/>
      <c r="F10" s="385"/>
      <c r="G10" s="401"/>
      <c r="H10" s="389"/>
      <c r="I10" s="385"/>
      <c r="J10" s="403"/>
      <c r="K10" s="389"/>
      <c r="L10" s="379"/>
      <c r="M10" s="390"/>
      <c r="N10" s="64"/>
      <c r="O10" s="66"/>
      <c r="P10" s="368"/>
      <c r="Q10" s="1"/>
      <c r="R10" s="112"/>
      <c r="S10" s="192">
        <v>7</v>
      </c>
      <c r="T10" s="410" t="s">
        <v>87</v>
      </c>
      <c r="U10" s="362">
        <v>10.7</v>
      </c>
      <c r="V10" s="359">
        <v>8</v>
      </c>
      <c r="W10" s="360">
        <v>4</v>
      </c>
      <c r="X10" s="317"/>
      <c r="Y10" s="265"/>
      <c r="Z10" s="210"/>
      <c r="AA10" s="371"/>
      <c r="AB10" s="372"/>
      <c r="AC10" s="305"/>
      <c r="AD10" s="265"/>
      <c r="AE10" s="265"/>
      <c r="AF10" s="265"/>
      <c r="AG10" s="265"/>
      <c r="AH10" s="265"/>
      <c r="AI10" s="265"/>
      <c r="AJ10" s="265"/>
      <c r="AK10" s="265"/>
      <c r="AL10" s="265"/>
    </row>
    <row r="11" spans="1:38" ht="21" customHeight="1" thickBot="1">
      <c r="A11" s="277"/>
      <c r="B11" s="104"/>
      <c r="C11" s="385"/>
      <c r="D11" s="401"/>
      <c r="E11" s="388"/>
      <c r="F11" s="385"/>
      <c r="G11" s="401"/>
      <c r="H11" s="389"/>
      <c r="I11" s="385"/>
      <c r="J11" s="403"/>
      <c r="K11" s="389"/>
      <c r="L11" s="379"/>
      <c r="M11" s="390"/>
      <c r="N11" s="64"/>
      <c r="O11" s="66"/>
      <c r="P11" s="368"/>
      <c r="Q11" s="1"/>
      <c r="R11" s="112"/>
      <c r="S11" s="192">
        <v>8</v>
      </c>
      <c r="T11" s="418" t="s">
        <v>90</v>
      </c>
      <c r="U11" s="362">
        <v>22.1</v>
      </c>
      <c r="V11" s="359">
        <v>20</v>
      </c>
      <c r="W11" s="360">
        <v>15</v>
      </c>
      <c r="X11" s="317"/>
      <c r="Y11" s="265"/>
      <c r="Z11" s="210"/>
      <c r="AA11" s="371"/>
      <c r="AB11" s="372"/>
      <c r="AC11" s="305"/>
      <c r="AD11" s="265"/>
      <c r="AE11" s="265"/>
      <c r="AF11" s="265"/>
      <c r="AG11" s="265"/>
      <c r="AH11" s="265"/>
      <c r="AI11" s="265"/>
      <c r="AJ11" s="265"/>
      <c r="AK11" s="265"/>
      <c r="AL11" s="265"/>
    </row>
    <row r="12" spans="1:38" ht="21" customHeight="1" thickBot="1">
      <c r="A12" s="439" t="s">
        <v>44</v>
      </c>
      <c r="B12" s="445" t="s">
        <v>101</v>
      </c>
      <c r="C12" s="446"/>
      <c r="D12" s="446"/>
      <c r="E12" s="446"/>
      <c r="F12" s="446"/>
      <c r="G12" s="446"/>
      <c r="H12" s="446"/>
      <c r="I12" s="446"/>
      <c r="J12" s="446"/>
      <c r="K12" s="446"/>
      <c r="L12" s="446"/>
      <c r="M12" s="446"/>
      <c r="N12" s="446"/>
      <c r="O12" s="446"/>
      <c r="P12" s="447"/>
      <c r="Q12" s="1"/>
      <c r="R12" s="112"/>
      <c r="S12" s="192">
        <v>9</v>
      </c>
      <c r="T12" s="418" t="s">
        <v>95</v>
      </c>
      <c r="U12" s="362">
        <v>27</v>
      </c>
      <c r="V12" s="359">
        <v>25</v>
      </c>
      <c r="W12" s="360">
        <v>20</v>
      </c>
      <c r="X12" s="317"/>
      <c r="Y12" s="265"/>
      <c r="Z12" s="210"/>
      <c r="AA12" s="371"/>
      <c r="AB12" s="372"/>
      <c r="AC12" s="305"/>
      <c r="AD12" s="265"/>
      <c r="AE12" s="265"/>
      <c r="AF12" s="265"/>
      <c r="AG12" s="265"/>
      <c r="AH12" s="265"/>
      <c r="AI12" s="265"/>
      <c r="AJ12" s="265"/>
      <c r="AK12" s="265"/>
      <c r="AL12" s="265"/>
    </row>
    <row r="13" spans="1:38" ht="21" customHeight="1" thickBot="1">
      <c r="E13" s="350"/>
      <c r="F13" s="350"/>
      <c r="G13" s="350"/>
      <c r="H13" s="350"/>
      <c r="I13" s="350"/>
      <c r="J13" s="350"/>
      <c r="K13" s="351"/>
      <c r="L13" s="350"/>
      <c r="M13" s="350"/>
      <c r="N13" s="350"/>
      <c r="O13" s="350"/>
      <c r="P13" s="346"/>
      <c r="Q13" s="1"/>
      <c r="R13" s="112"/>
      <c r="S13" s="192">
        <v>10</v>
      </c>
      <c r="T13" s="410" t="s">
        <v>11</v>
      </c>
      <c r="U13" s="362">
        <v>36.4</v>
      </c>
      <c r="V13" s="359">
        <v>35</v>
      </c>
      <c r="W13" s="360">
        <v>29</v>
      </c>
      <c r="X13" s="317"/>
      <c r="Y13" s="265"/>
      <c r="Z13" s="210"/>
      <c r="AA13" s="371"/>
      <c r="AB13" s="372"/>
      <c r="AC13" s="305"/>
      <c r="AD13" s="265"/>
      <c r="AE13" s="265"/>
      <c r="AF13" s="265"/>
      <c r="AG13" s="265"/>
      <c r="AH13" s="265"/>
      <c r="AI13" s="265"/>
      <c r="AJ13" s="265"/>
      <c r="AK13" s="265"/>
      <c r="AL13" s="265"/>
    </row>
    <row r="14" spans="1:38" ht="21" customHeight="1" thickBot="1">
      <c r="A14" s="377" t="s">
        <v>99</v>
      </c>
      <c r="B14" s="448" t="s">
        <v>96</v>
      </c>
      <c r="C14" s="449"/>
      <c r="D14" s="449"/>
      <c r="E14" s="450"/>
      <c r="F14" s="451"/>
      <c r="G14" s="452"/>
      <c r="H14" s="457" t="s">
        <v>100</v>
      </c>
      <c r="I14" s="457"/>
      <c r="J14" s="457"/>
      <c r="K14" s="457"/>
      <c r="L14" s="457"/>
      <c r="M14" s="457"/>
      <c r="N14" s="457"/>
      <c r="O14" s="457"/>
      <c r="P14" s="457"/>
      <c r="Q14" s="1"/>
      <c r="R14" s="112"/>
      <c r="S14" s="192">
        <v>11</v>
      </c>
      <c r="T14" s="410" t="s">
        <v>92</v>
      </c>
      <c r="U14" s="362">
        <v>15.3</v>
      </c>
      <c r="V14" s="359">
        <v>12</v>
      </c>
      <c r="W14" s="360">
        <v>8</v>
      </c>
      <c r="X14" s="317"/>
      <c r="Y14" s="265"/>
      <c r="Z14" s="210"/>
      <c r="AA14" s="371"/>
      <c r="AB14" s="372"/>
      <c r="AC14" s="305"/>
      <c r="AD14" s="265"/>
      <c r="AE14" s="265"/>
      <c r="AF14" s="265"/>
      <c r="AG14" s="265"/>
      <c r="AH14" s="265"/>
      <c r="AI14" s="265"/>
      <c r="AJ14" s="265"/>
      <c r="AK14" s="265"/>
      <c r="AL14" s="265"/>
    </row>
    <row r="15" spans="1:38" ht="21" customHeight="1" thickBot="1">
      <c r="A15" s="354" t="s">
        <v>80</v>
      </c>
      <c r="B15" s="312"/>
      <c r="C15" s="393" t="s">
        <v>0</v>
      </c>
      <c r="D15" s="394" t="s">
        <v>1</v>
      </c>
      <c r="E15" s="323"/>
      <c r="F15" s="393" t="s">
        <v>0</v>
      </c>
      <c r="G15" s="394" t="s">
        <v>1</v>
      </c>
      <c r="H15" s="380"/>
      <c r="I15" s="395" t="s">
        <v>0</v>
      </c>
      <c r="J15" s="394" t="s">
        <v>1</v>
      </c>
      <c r="K15" s="380"/>
      <c r="L15" s="380" t="s">
        <v>0</v>
      </c>
      <c r="M15" s="378" t="s">
        <v>1</v>
      </c>
      <c r="N15" s="40" t="s">
        <v>7</v>
      </c>
      <c r="O15" s="41" t="s">
        <v>8</v>
      </c>
      <c r="P15" s="40" t="s">
        <v>9</v>
      </c>
      <c r="Q15" s="1"/>
      <c r="R15" s="112"/>
      <c r="S15" s="192">
        <v>12</v>
      </c>
      <c r="T15" s="410" t="s">
        <v>84</v>
      </c>
      <c r="U15" s="362">
        <v>16</v>
      </c>
      <c r="V15" s="359">
        <v>13</v>
      </c>
      <c r="W15" s="360">
        <v>9</v>
      </c>
      <c r="X15" s="317"/>
      <c r="Y15" s="265"/>
      <c r="Z15" s="210"/>
      <c r="AA15" s="371"/>
      <c r="AB15" s="372"/>
      <c r="AC15" s="305"/>
      <c r="AD15" s="265"/>
      <c r="AE15" s="265"/>
      <c r="AF15" s="265"/>
      <c r="AG15" s="265"/>
      <c r="AH15" s="265"/>
      <c r="AI15" s="265"/>
      <c r="AJ15" s="265"/>
      <c r="AK15" s="265"/>
      <c r="AL15" s="265"/>
    </row>
    <row r="16" spans="1:38" ht="21" customHeight="1" thickBot="1">
      <c r="A16" s="4" t="s">
        <v>51</v>
      </c>
      <c r="B16" s="441" t="s">
        <v>90</v>
      </c>
      <c r="C16" s="381">
        <f>INDEX($U$4:$U$32,MATCH(B16,$T$4:$T$32,0),1)</f>
        <v>22.1</v>
      </c>
      <c r="D16" s="396">
        <f>INDEX($W$4:$W$32,MATCH(B16,$T$4:$T$32,0),1)</f>
        <v>15</v>
      </c>
      <c r="E16" s="411" t="s">
        <v>88</v>
      </c>
      <c r="F16" s="381"/>
      <c r="G16" s="396"/>
      <c r="H16" s="411" t="s">
        <v>10</v>
      </c>
      <c r="I16" s="381">
        <f>INDEX($U$4:$U$32,MATCH(H16,$T$4:$T$32,0),1)</f>
        <v>25</v>
      </c>
      <c r="J16" s="398">
        <f>INDEX($W$4:$W$32,MATCH(H16,$T$4:$T$32,0),1)</f>
        <v>18</v>
      </c>
      <c r="K16" s="391"/>
      <c r="L16" s="381"/>
      <c r="M16" s="398"/>
      <c r="N16" s="381">
        <f t="shared" ref="N16:N18" si="11">SUM(P16/2)</f>
        <v>19</v>
      </c>
      <c r="O16" s="414">
        <f t="shared" ref="O16:O18" si="12">SUM(P16/2)</f>
        <v>19</v>
      </c>
      <c r="P16" s="392">
        <f>71-D16-G16-J16</f>
        <v>38</v>
      </c>
      <c r="Q16" s="1"/>
      <c r="R16" s="112"/>
      <c r="S16" s="192">
        <v>13</v>
      </c>
      <c r="T16" s="418" t="s">
        <v>91</v>
      </c>
      <c r="U16" s="362">
        <v>16.2</v>
      </c>
      <c r="V16" s="359">
        <v>13</v>
      </c>
      <c r="W16" s="360">
        <v>9</v>
      </c>
      <c r="X16" s="317"/>
      <c r="Y16" s="265"/>
      <c r="Z16" s="210"/>
      <c r="AA16" s="371"/>
      <c r="AB16" s="372"/>
      <c r="AC16" s="305"/>
      <c r="AD16" s="265"/>
      <c r="AE16" s="265"/>
      <c r="AF16" s="265"/>
      <c r="AG16" s="265"/>
      <c r="AH16" s="265"/>
      <c r="AI16" s="265"/>
      <c r="AJ16" s="265"/>
      <c r="AK16" s="265"/>
      <c r="AL16" s="265"/>
    </row>
    <row r="17" spans="1:38" ht="21" customHeight="1" thickBot="1">
      <c r="A17" s="4" t="s">
        <v>52</v>
      </c>
      <c r="B17" s="384" t="s">
        <v>92</v>
      </c>
      <c r="C17" s="381">
        <f t="shared" ref="C17:C19" si="13">INDEX($U$4:$U$32,MATCH(B17,$T$4:$T$32,0),1)</f>
        <v>15.3</v>
      </c>
      <c r="D17" s="396">
        <f>INDEX($V$4:$V$32,MATCH(B17,$T$4:$T$32,0),1)</f>
        <v>12</v>
      </c>
      <c r="E17" s="382" t="s">
        <v>79</v>
      </c>
      <c r="F17" s="381">
        <f t="shared" ref="F17:F19" si="14">INDEX($U$4:$U$32,MATCH(E17,$T$4:$T$32,0),1)</f>
        <v>7.4</v>
      </c>
      <c r="G17" s="396">
        <f>INDEX($V$4:$V$32,MATCH(E17,$T$4:$T$32,0),1)</f>
        <v>4</v>
      </c>
      <c r="H17" s="384" t="s">
        <v>93</v>
      </c>
      <c r="I17" s="381">
        <f>INDEX($U$4:$U$32,MATCH(H17,$T$4:$T$32,0),1)</f>
        <v>14</v>
      </c>
      <c r="J17" s="398">
        <f>INDEX($V$4:$V$32,MATCH(H17,$T$4:$T$32,V330),1)</f>
        <v>11</v>
      </c>
      <c r="K17" s="391"/>
      <c r="L17" s="381"/>
      <c r="M17" s="398"/>
      <c r="N17" s="381">
        <f t="shared" si="11"/>
        <v>40.5</v>
      </c>
      <c r="O17" s="414">
        <f t="shared" si="12"/>
        <v>40.5</v>
      </c>
      <c r="P17" s="392">
        <f>108-D17-G17-J17</f>
        <v>81</v>
      </c>
      <c r="Q17" s="1"/>
      <c r="R17" s="112"/>
      <c r="S17" s="192">
        <v>14</v>
      </c>
      <c r="T17" s="410" t="s">
        <v>12</v>
      </c>
      <c r="U17" s="362">
        <v>12</v>
      </c>
      <c r="V17" s="359">
        <v>9</v>
      </c>
      <c r="W17" s="360">
        <v>5</v>
      </c>
      <c r="X17" s="317"/>
      <c r="Y17" s="265"/>
      <c r="Z17" s="210"/>
      <c r="AA17" s="371"/>
      <c r="AB17" s="372"/>
      <c r="AC17" s="305"/>
      <c r="AD17" s="265"/>
      <c r="AE17" s="265"/>
      <c r="AF17" s="265"/>
      <c r="AG17" s="265"/>
      <c r="AH17" s="265"/>
      <c r="AI17" s="265"/>
      <c r="AJ17" s="265"/>
      <c r="AK17" s="265"/>
      <c r="AL17" s="265"/>
    </row>
    <row r="18" spans="1:38" ht="21" customHeight="1" thickBot="1">
      <c r="A18" s="4" t="s">
        <v>53</v>
      </c>
      <c r="B18" s="440" t="s">
        <v>78</v>
      </c>
      <c r="C18" s="381">
        <f t="shared" si="13"/>
        <v>16.3</v>
      </c>
      <c r="D18" s="396">
        <f>INDEX($W$4:$W$32,MATCH(B18,$T$4:$T$32,0),1)</f>
        <v>9</v>
      </c>
      <c r="E18" s="386" t="s">
        <v>14</v>
      </c>
      <c r="F18" s="381">
        <f t="shared" si="14"/>
        <v>26.3</v>
      </c>
      <c r="G18" s="396">
        <f>INDEX($V$4:$V$32,MATCH(E18,$T$4:$T$32,0),1)</f>
        <v>24</v>
      </c>
      <c r="H18" s="440" t="s">
        <v>89</v>
      </c>
      <c r="I18" s="381">
        <f>INDEX($U$4:$U$32,MATCH(H18,$T$4:$T$32,0),1)</f>
        <v>26</v>
      </c>
      <c r="J18" s="398">
        <f>INDEX($W$4:$W$32,MATCH(H18,$T$4:$T$32,0),1)</f>
        <v>19</v>
      </c>
      <c r="K18" s="382" t="s">
        <v>13</v>
      </c>
      <c r="L18" s="381">
        <f t="shared" ref="L18" si="15">INDEX($U$4:$U$32,MATCH(K18,$T$4:$T$32,0),1)</f>
        <v>16.399999999999999</v>
      </c>
      <c r="M18" s="398">
        <f>INDEX($V$4:$V$32,MATCH(K18,$T$4:$T$32,0),1)</f>
        <v>14</v>
      </c>
      <c r="N18" s="385">
        <f t="shared" si="11"/>
        <v>39</v>
      </c>
      <c r="O18" s="416">
        <f t="shared" si="12"/>
        <v>39</v>
      </c>
      <c r="P18" s="392">
        <f>144-D18-G18-J18-M18</f>
        <v>78</v>
      </c>
      <c r="Q18" s="1"/>
      <c r="R18" s="112"/>
      <c r="S18" s="192">
        <v>15</v>
      </c>
      <c r="T18" s="410" t="s">
        <v>97</v>
      </c>
      <c r="U18" s="362">
        <v>11.9</v>
      </c>
      <c r="V18" s="359">
        <v>9</v>
      </c>
      <c r="W18" s="360">
        <v>5</v>
      </c>
      <c r="X18" s="317"/>
      <c r="Y18" s="265"/>
      <c r="Z18" s="210"/>
      <c r="AA18" s="371"/>
      <c r="AB18" s="372"/>
      <c r="AC18" s="305"/>
      <c r="AD18" s="265"/>
      <c r="AE18" s="265"/>
      <c r="AF18" s="265"/>
      <c r="AG18" s="265"/>
      <c r="AH18" s="265"/>
      <c r="AI18" s="265"/>
      <c r="AJ18" s="265"/>
      <c r="AK18" s="265"/>
      <c r="AL18" s="265"/>
    </row>
    <row r="19" spans="1:38" ht="21" customHeight="1" thickBot="1">
      <c r="A19" s="4" t="s">
        <v>54</v>
      </c>
      <c r="B19" s="313" t="s">
        <v>87</v>
      </c>
      <c r="C19" s="381">
        <f t="shared" si="13"/>
        <v>10.7</v>
      </c>
      <c r="D19" s="396">
        <f>INDEX($V$4:$V$32,MATCH(B19,$T$4:$T$32,0),1)</f>
        <v>8</v>
      </c>
      <c r="E19" s="387" t="s">
        <v>97</v>
      </c>
      <c r="F19" s="381">
        <f t="shared" si="14"/>
        <v>11.9</v>
      </c>
      <c r="G19" s="396">
        <f>INDEX($V$4:$V$32,MATCH(E19,$T$4:$T$32,0),1)</f>
        <v>9</v>
      </c>
      <c r="H19" s="313" t="s">
        <v>83</v>
      </c>
      <c r="I19" s="381">
        <f t="shared" ref="I19" si="16">INDEX($U$4:$U$32,MATCH(H19,$T$4:$T$32,0),1)</f>
        <v>25.3</v>
      </c>
      <c r="J19" s="398">
        <f>INDEX($V$4:$V$32,MATCH(H19,$T$4:$T$32,0),1)</f>
        <v>23</v>
      </c>
      <c r="K19" s="382" t="s">
        <v>72</v>
      </c>
      <c r="L19" s="381">
        <f t="shared" ref="L19" si="17">INDEX($U$4:$U$32,MATCH(K19,$T$4:$T$32,0),1)</f>
        <v>21.4</v>
      </c>
      <c r="M19" s="398">
        <f>INDEX($V$4:$V$32,MATCH(K19,$T$4:$T$32,0),1)</f>
        <v>19</v>
      </c>
      <c r="N19" s="385">
        <f t="shared" ref="N19" si="18">SUM(P19/2)</f>
        <v>42.5</v>
      </c>
      <c r="O19" s="416">
        <f t="shared" ref="O19" si="19">SUM(P19/2)</f>
        <v>42.5</v>
      </c>
      <c r="P19" s="392">
        <f t="shared" ref="P19:P21" si="20">144-D19-G19-J19-M19</f>
        <v>85</v>
      </c>
      <c r="Q19" s="1"/>
      <c r="R19" s="112"/>
      <c r="S19" s="192">
        <v>16</v>
      </c>
      <c r="T19" s="410" t="s">
        <v>85</v>
      </c>
      <c r="U19" s="362">
        <v>14.2</v>
      </c>
      <c r="V19" s="359">
        <v>11</v>
      </c>
      <c r="W19" s="360">
        <v>7</v>
      </c>
      <c r="X19" s="317"/>
      <c r="Y19" s="265"/>
      <c r="Z19" s="210"/>
      <c r="AA19" s="371"/>
      <c r="AB19" s="372"/>
      <c r="AC19" s="305"/>
      <c r="AD19" s="265"/>
      <c r="AE19" s="265"/>
      <c r="AF19" s="265"/>
      <c r="AG19" s="265"/>
      <c r="AH19" s="265"/>
      <c r="AI19" s="265"/>
      <c r="AJ19" s="265"/>
      <c r="AK19" s="265"/>
      <c r="AL19" s="265"/>
    </row>
    <row r="20" spans="1:38" ht="21" customHeight="1" thickBot="1">
      <c r="A20" s="4" t="s">
        <v>55</v>
      </c>
      <c r="B20" s="413" t="s">
        <v>11</v>
      </c>
      <c r="C20" s="381">
        <f t="shared" ref="C20:C21" si="21">INDEX($U$4:$U$32,MATCH(B20,$T$4:$T$32,0),1)</f>
        <v>36.4</v>
      </c>
      <c r="D20" s="396">
        <f>INDEX($W$4:$W$32,MATCH(B20,$T$4:$T$32,0),1)</f>
        <v>29</v>
      </c>
      <c r="E20" s="387" t="s">
        <v>94</v>
      </c>
      <c r="F20" s="381">
        <f t="shared" ref="F20:F21" si="22">INDEX($U$4:$U$32,MATCH(E20,$T$4:$T$32,0),1)</f>
        <v>12</v>
      </c>
      <c r="G20" s="396">
        <f t="shared" ref="G20" si="23">INDEX($V$4:$V$32,MATCH(E20,$T$4:$T$32,0),1)</f>
        <v>9</v>
      </c>
      <c r="H20" s="313" t="s">
        <v>43</v>
      </c>
      <c r="I20" s="381">
        <f t="shared" ref="I20:I21" si="24">INDEX($U$4:$U$32,MATCH(H20,$T$4:$T$32,0),1)</f>
        <v>17.399999999999999</v>
      </c>
      <c r="J20" s="398">
        <f>INDEX($V$4:$V$32,MATCH(H20,$T$4:$T$32,0),1)</f>
        <v>15</v>
      </c>
      <c r="K20" s="411" t="s">
        <v>91</v>
      </c>
      <c r="L20" s="381">
        <f t="shared" ref="L20:L21" si="25">INDEX($U$4:$U$32,MATCH(K20,$T$4:$T$32,0),1)</f>
        <v>16.2</v>
      </c>
      <c r="M20" s="398">
        <f>INDEX($W$4:$W$32,MATCH(K20,$T$4:$T$32,0),1)</f>
        <v>9</v>
      </c>
      <c r="N20" s="385">
        <f t="shared" ref="N20:N21" si="26">SUM(P20/2)</f>
        <v>41</v>
      </c>
      <c r="O20" s="416">
        <f t="shared" ref="O20:O21" si="27">SUM(P20/2)</f>
        <v>41</v>
      </c>
      <c r="P20" s="392">
        <f t="shared" si="20"/>
        <v>82</v>
      </c>
      <c r="Q20" s="1"/>
      <c r="R20" s="112"/>
      <c r="S20" s="192">
        <v>17</v>
      </c>
      <c r="T20" s="410" t="s">
        <v>79</v>
      </c>
      <c r="U20" s="362">
        <v>7.4</v>
      </c>
      <c r="V20" s="359">
        <v>4</v>
      </c>
      <c r="W20" s="360">
        <v>1</v>
      </c>
      <c r="X20" s="317"/>
      <c r="Y20" s="265"/>
      <c r="Z20" s="210"/>
      <c r="AA20" s="371"/>
      <c r="AB20" s="372"/>
      <c r="AC20" s="305"/>
      <c r="AD20" s="265"/>
      <c r="AE20" s="265"/>
      <c r="AF20" s="265"/>
      <c r="AG20" s="265"/>
      <c r="AH20" s="265"/>
      <c r="AI20" s="265"/>
      <c r="AJ20" s="265"/>
      <c r="AK20" s="265"/>
      <c r="AL20" s="265"/>
    </row>
    <row r="21" spans="1:38" ht="21" customHeight="1">
      <c r="A21" s="286" t="s">
        <v>70</v>
      </c>
      <c r="B21" s="313" t="s">
        <v>95</v>
      </c>
      <c r="C21" s="381">
        <f t="shared" si="21"/>
        <v>27</v>
      </c>
      <c r="D21" s="396">
        <f>INDEX($V$4:$V$32,MATCH(B21,$T$4:$T$32,0),1)</f>
        <v>25</v>
      </c>
      <c r="E21" s="388" t="s">
        <v>84</v>
      </c>
      <c r="F21" s="381">
        <f t="shared" si="22"/>
        <v>16</v>
      </c>
      <c r="G21" s="396">
        <f>INDEX($V$4:$V$32,MATCH(E21,$T$4:$T$32,0),1)</f>
        <v>13</v>
      </c>
      <c r="H21" s="389" t="s">
        <v>85</v>
      </c>
      <c r="I21" s="381">
        <f t="shared" si="24"/>
        <v>14.2</v>
      </c>
      <c r="J21" s="398">
        <f>INDEX($V$4:$V$32,MATCH(H21,$T$4:$T$32,0),1)</f>
        <v>11</v>
      </c>
      <c r="K21" s="411" t="s">
        <v>12</v>
      </c>
      <c r="L21" s="381">
        <f t="shared" si="25"/>
        <v>12</v>
      </c>
      <c r="M21" s="398">
        <f>INDEX($W$4:$W$32,MATCH(K21,$T$4:$T$32,0),1)</f>
        <v>5</v>
      </c>
      <c r="N21" s="385">
        <f t="shared" si="26"/>
        <v>45</v>
      </c>
      <c r="O21" s="416">
        <f t="shared" si="27"/>
        <v>45</v>
      </c>
      <c r="P21" s="392">
        <f t="shared" si="20"/>
        <v>90</v>
      </c>
      <c r="Q21" s="1"/>
      <c r="R21" s="112"/>
      <c r="S21" s="192">
        <v>18</v>
      </c>
      <c r="T21" s="361" t="s">
        <v>78</v>
      </c>
      <c r="U21" s="362">
        <v>16.3</v>
      </c>
      <c r="V21" s="359">
        <v>14</v>
      </c>
      <c r="W21" s="360">
        <v>9</v>
      </c>
      <c r="X21" s="317"/>
      <c r="Y21" s="265"/>
      <c r="Z21" s="210"/>
      <c r="AA21" s="371"/>
      <c r="AB21" s="372"/>
      <c r="AC21" s="305"/>
      <c r="AD21" s="265"/>
      <c r="AE21" s="265"/>
      <c r="AF21" s="265"/>
      <c r="AG21" s="265"/>
      <c r="AH21" s="265"/>
      <c r="AI21" s="265"/>
      <c r="AJ21" s="265"/>
      <c r="AK21" s="265"/>
      <c r="AL21" s="265"/>
    </row>
    <row r="22" spans="1:38" ht="21" customHeight="1">
      <c r="A22" s="277"/>
      <c r="B22" s="313"/>
      <c r="C22" s="385"/>
      <c r="D22" s="397"/>
      <c r="E22" s="389"/>
      <c r="F22" s="385"/>
      <c r="G22" s="397"/>
      <c r="H22" s="389"/>
      <c r="I22" s="385"/>
      <c r="J22" s="399"/>
      <c r="K22" s="314"/>
      <c r="L22" s="385"/>
      <c r="M22" s="392"/>
      <c r="N22" s="64"/>
      <c r="O22" s="66"/>
      <c r="P22" s="65"/>
      <c r="Q22" s="1"/>
      <c r="R22" s="112"/>
      <c r="S22" s="192">
        <v>19</v>
      </c>
      <c r="T22" s="419" t="s">
        <v>93</v>
      </c>
      <c r="U22" s="362">
        <v>14</v>
      </c>
      <c r="V22" s="359">
        <v>11</v>
      </c>
      <c r="W22" s="360">
        <v>7</v>
      </c>
      <c r="X22" s="317"/>
      <c r="Y22" s="265"/>
      <c r="Z22" s="210"/>
      <c r="AA22" s="371"/>
      <c r="AB22" s="372"/>
      <c r="AC22" s="305"/>
      <c r="AD22" s="265"/>
      <c r="AE22" s="265"/>
      <c r="AF22" s="265"/>
      <c r="AG22" s="265"/>
      <c r="AH22" s="265"/>
      <c r="AI22" s="265"/>
      <c r="AJ22" s="265"/>
      <c r="AK22" s="265"/>
      <c r="AL22" s="265"/>
    </row>
    <row r="23" spans="1:38" ht="21" customHeight="1">
      <c r="A23" s="439" t="s">
        <v>44</v>
      </c>
      <c r="B23" s="445" t="s">
        <v>101</v>
      </c>
      <c r="C23" s="446"/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446"/>
      <c r="O23" s="446"/>
      <c r="P23" s="447"/>
      <c r="Q23" s="1"/>
      <c r="R23" s="112"/>
      <c r="S23" s="369">
        <v>20</v>
      </c>
      <c r="T23" s="420" t="s">
        <v>89</v>
      </c>
      <c r="U23" s="362">
        <v>26</v>
      </c>
      <c r="V23" s="359">
        <v>24</v>
      </c>
      <c r="W23" s="360">
        <v>19</v>
      </c>
      <c r="X23" s="367"/>
      <c r="Y23" s="265"/>
      <c r="Z23" s="210"/>
      <c r="AA23" s="371"/>
      <c r="AB23" s="372"/>
      <c r="AC23" s="305"/>
      <c r="AD23" s="265"/>
      <c r="AE23" s="265"/>
      <c r="AF23" s="265"/>
      <c r="AG23" s="265"/>
      <c r="AH23" s="265"/>
      <c r="AI23" s="265"/>
      <c r="AJ23" s="265"/>
      <c r="AK23" s="265"/>
      <c r="AL23" s="265"/>
    </row>
    <row r="24" spans="1:38" s="367" customFormat="1" ht="21" customHeight="1">
      <c r="A24" s="122"/>
      <c r="C24" s="199"/>
      <c r="D24" s="199"/>
      <c r="E24" s="327"/>
      <c r="F24" s="324"/>
      <c r="G24" s="113"/>
      <c r="H24" s="112"/>
      <c r="I24" s="112"/>
      <c r="J24" s="113"/>
      <c r="K24" s="112"/>
      <c r="L24" s="112"/>
      <c r="M24" s="113"/>
      <c r="N24" s="113"/>
      <c r="O24" s="113"/>
      <c r="P24" s="113"/>
      <c r="Q24" s="1"/>
      <c r="R24" s="112"/>
      <c r="S24" s="192">
        <v>21</v>
      </c>
      <c r="T24" s="419" t="s">
        <v>13</v>
      </c>
      <c r="U24" s="362">
        <v>16.399999999999999</v>
      </c>
      <c r="V24" s="359">
        <v>14</v>
      </c>
      <c r="W24" s="360">
        <v>9</v>
      </c>
      <c r="Y24" s="265"/>
      <c r="Z24" s="210"/>
      <c r="AA24" s="371"/>
      <c r="AB24" s="372"/>
      <c r="AC24" s="305"/>
      <c r="AD24" s="265"/>
      <c r="AE24" s="265"/>
      <c r="AF24" s="265"/>
      <c r="AG24" s="265"/>
      <c r="AH24" s="265"/>
      <c r="AI24" s="265"/>
      <c r="AJ24" s="265"/>
      <c r="AK24" s="265"/>
      <c r="AL24" s="265"/>
    </row>
    <row r="25" spans="1:38" s="367" customFormat="1" ht="21" customHeight="1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347"/>
      <c r="Q25" s="1"/>
      <c r="R25" s="112"/>
      <c r="S25" s="192">
        <v>22</v>
      </c>
      <c r="T25" s="419" t="s">
        <v>88</v>
      </c>
      <c r="U25" s="362">
        <v>24.2</v>
      </c>
      <c r="V25" s="359">
        <v>22</v>
      </c>
      <c r="W25" s="360">
        <v>17</v>
      </c>
      <c r="X25" s="373"/>
      <c r="Y25" s="265"/>
      <c r="Z25" s="210"/>
      <c r="AA25" s="371"/>
      <c r="AB25" s="372"/>
      <c r="AC25" s="305"/>
      <c r="AD25" s="265"/>
      <c r="AE25" s="265"/>
      <c r="AF25" s="265"/>
      <c r="AG25" s="265"/>
      <c r="AH25" s="265"/>
      <c r="AI25" s="265"/>
      <c r="AJ25" s="265"/>
      <c r="AK25" s="265"/>
      <c r="AL25" s="265"/>
    </row>
    <row r="26" spans="1:38" s="367" customFormat="1" ht="21" customHeight="1">
      <c r="A26" s="114"/>
      <c r="B26" s="330"/>
      <c r="C26" s="264"/>
      <c r="D26" s="264"/>
      <c r="E26" s="264"/>
      <c r="F26" s="264"/>
      <c r="G26" s="267"/>
      <c r="H26" s="264"/>
      <c r="I26" s="264"/>
      <c r="J26" s="264"/>
      <c r="K26" s="264"/>
      <c r="L26" s="264"/>
      <c r="M26" s="264"/>
      <c r="N26" s="264"/>
      <c r="O26" s="264"/>
      <c r="P26" s="405"/>
      <c r="Q26" s="1"/>
      <c r="R26" s="112"/>
      <c r="S26" s="210"/>
      <c r="T26" s="371"/>
      <c r="U26" s="372"/>
      <c r="V26" s="370"/>
      <c r="W26" s="370"/>
      <c r="X26" s="373"/>
      <c r="Y26" s="265"/>
      <c r="Z26" s="210"/>
      <c r="AA26" s="371"/>
      <c r="AB26" s="372"/>
      <c r="AC26" s="305"/>
      <c r="AD26" s="265"/>
      <c r="AE26" s="265"/>
      <c r="AF26" s="265"/>
      <c r="AG26" s="265"/>
      <c r="AH26" s="265"/>
      <c r="AI26" s="265"/>
      <c r="AJ26" s="265"/>
      <c r="AK26" s="265"/>
      <c r="AL26" s="265"/>
    </row>
    <row r="27" spans="1:38" s="367" customFormat="1" ht="21" customHeight="1">
      <c r="A27" s="264"/>
      <c r="B27" s="330"/>
      <c r="C27" s="268"/>
      <c r="D27" s="269"/>
      <c r="E27" s="269"/>
      <c r="F27" s="114"/>
      <c r="G27" s="269"/>
      <c r="H27" s="114"/>
      <c r="I27" s="114"/>
      <c r="J27" s="269"/>
      <c r="K27" s="114"/>
      <c r="L27" s="114"/>
      <c r="M27" s="269"/>
      <c r="N27" s="269"/>
      <c r="O27" s="269"/>
      <c r="P27" s="269"/>
      <c r="Q27" s="1"/>
      <c r="R27" s="112"/>
      <c r="S27" s="210"/>
      <c r="T27" s="371"/>
      <c r="U27" s="372"/>
      <c r="V27" s="370"/>
      <c r="W27" s="370"/>
      <c r="X27" s="373"/>
      <c r="Y27" s="265"/>
      <c r="Z27" s="210"/>
      <c r="AA27" s="371"/>
      <c r="AB27" s="372"/>
      <c r="AC27" s="305"/>
      <c r="AD27" s="265"/>
      <c r="AE27" s="265"/>
      <c r="AF27" s="265"/>
      <c r="AG27" s="265"/>
      <c r="AH27" s="265"/>
      <c r="AI27" s="265"/>
      <c r="AJ27" s="265"/>
      <c r="AK27" s="265"/>
      <c r="AL27" s="265"/>
    </row>
    <row r="28" spans="1:38" s="367" customFormat="1" ht="21" customHeight="1">
      <c r="A28" s="114"/>
      <c r="B28" s="330"/>
      <c r="C28" s="116"/>
      <c r="D28" s="116"/>
      <c r="E28" s="116"/>
      <c r="F28" s="270"/>
      <c r="G28" s="117"/>
      <c r="H28" s="270"/>
      <c r="I28" s="116"/>
      <c r="J28" s="117"/>
      <c r="K28" s="266"/>
      <c r="L28" s="116"/>
      <c r="M28" s="117"/>
      <c r="N28" s="116"/>
      <c r="O28" s="116"/>
      <c r="P28" s="117"/>
      <c r="Q28" s="1"/>
      <c r="R28" s="112"/>
      <c r="S28" s="210"/>
      <c r="T28" s="371"/>
      <c r="U28" s="372"/>
      <c r="V28" s="370"/>
      <c r="W28" s="370"/>
      <c r="X28" s="373"/>
      <c r="Y28" s="210"/>
      <c r="Z28" s="210"/>
      <c r="AA28" s="371"/>
      <c r="AB28" s="372"/>
      <c r="AC28" s="215"/>
      <c r="AD28" s="215"/>
      <c r="AE28" s="111"/>
      <c r="AF28" s="111"/>
    </row>
    <row r="29" spans="1:38" s="367" customFormat="1" ht="21" customHeight="1">
      <c r="A29" s="114"/>
      <c r="B29" s="330"/>
      <c r="C29" s="116"/>
      <c r="D29" s="116"/>
      <c r="E29" s="116"/>
      <c r="F29" s="115"/>
      <c r="G29" s="117"/>
      <c r="H29" s="266"/>
      <c r="I29" s="116"/>
      <c r="J29" s="117"/>
      <c r="K29" s="266"/>
      <c r="L29" s="116"/>
      <c r="M29" s="117"/>
      <c r="N29" s="116"/>
      <c r="O29" s="116"/>
      <c r="P29" s="117"/>
      <c r="Q29" s="1"/>
      <c r="R29" s="112"/>
      <c r="S29" s="210"/>
      <c r="T29" s="371"/>
      <c r="U29" s="372"/>
      <c r="V29" s="370"/>
      <c r="W29" s="370"/>
      <c r="X29" s="373"/>
      <c r="Y29" s="210"/>
      <c r="Z29" s="210"/>
      <c r="AA29" s="371"/>
      <c r="AB29" s="372"/>
      <c r="AC29" s="328"/>
      <c r="AD29" s="328"/>
      <c r="AE29" s="111"/>
      <c r="AF29" s="328"/>
      <c r="AG29" s="210"/>
      <c r="AH29" s="210"/>
      <c r="AI29" s="210"/>
      <c r="AJ29" s="210"/>
    </row>
    <row r="30" spans="1:38" s="367" customFormat="1" ht="21" customHeight="1">
      <c r="A30" s="114"/>
      <c r="B30" s="330"/>
      <c r="C30" s="116"/>
      <c r="D30" s="116"/>
      <c r="E30" s="116"/>
      <c r="F30" s="115"/>
      <c r="G30" s="117"/>
      <c r="H30" s="266"/>
      <c r="I30" s="116"/>
      <c r="J30" s="117"/>
      <c r="K30" s="266"/>
      <c r="L30" s="116"/>
      <c r="M30" s="117"/>
      <c r="N30" s="116"/>
      <c r="O30" s="116"/>
      <c r="P30" s="117"/>
      <c r="Q30" s="1"/>
      <c r="R30" s="112"/>
      <c r="S30" s="210"/>
      <c r="T30" s="371"/>
      <c r="U30" s="372"/>
      <c r="V30" s="370"/>
      <c r="W30" s="370"/>
      <c r="Y30" s="210"/>
      <c r="Z30" s="210"/>
      <c r="AA30" s="371"/>
      <c r="AB30" s="372"/>
      <c r="AC30" s="328"/>
      <c r="AD30" s="328"/>
      <c r="AE30" s="111"/>
      <c r="AF30" s="328"/>
      <c r="AG30" s="210"/>
      <c r="AH30" s="210"/>
      <c r="AI30" s="210"/>
      <c r="AJ30" s="210"/>
    </row>
    <row r="31" spans="1:38" s="367" customFormat="1" ht="21" customHeight="1">
      <c r="A31" s="114"/>
      <c r="B31" s="330"/>
      <c r="C31" s="116"/>
      <c r="D31" s="116"/>
      <c r="E31" s="116"/>
      <c r="F31" s="115"/>
      <c r="G31" s="117"/>
      <c r="H31" s="266"/>
      <c r="I31" s="116"/>
      <c r="J31" s="117"/>
      <c r="K31" s="266"/>
      <c r="L31" s="116"/>
      <c r="M31" s="117"/>
      <c r="N31" s="116"/>
      <c r="O31" s="116"/>
      <c r="P31" s="117"/>
      <c r="Q31" s="1"/>
      <c r="R31" s="112"/>
      <c r="S31" s="210"/>
      <c r="T31" s="371"/>
      <c r="U31" s="372"/>
      <c r="V31" s="370"/>
      <c r="W31" s="370"/>
      <c r="Y31" s="210"/>
      <c r="Z31" s="210"/>
      <c r="AA31" s="371"/>
      <c r="AB31" s="372"/>
      <c r="AC31" s="328"/>
      <c r="AD31" s="328"/>
      <c r="AE31" s="111"/>
      <c r="AF31" s="328"/>
      <c r="AG31" s="210"/>
      <c r="AH31" s="210"/>
      <c r="AI31" s="210"/>
      <c r="AJ31" s="210"/>
    </row>
    <row r="32" spans="1:38" s="367" customFormat="1" ht="21" customHeight="1">
      <c r="A32" s="114"/>
      <c r="B32" s="330"/>
      <c r="C32" s="116"/>
      <c r="D32" s="116"/>
      <c r="E32" s="116"/>
      <c r="F32" s="115"/>
      <c r="G32" s="117"/>
      <c r="H32" s="266"/>
      <c r="I32" s="116"/>
      <c r="J32" s="117"/>
      <c r="K32" s="266"/>
      <c r="L32" s="116"/>
      <c r="M32" s="117"/>
      <c r="N32" s="116"/>
      <c r="O32" s="116"/>
      <c r="P32" s="117"/>
      <c r="Q32" s="1"/>
      <c r="R32" s="112"/>
      <c r="S32" s="210"/>
      <c r="T32" s="371"/>
      <c r="U32" s="372"/>
      <c r="V32" s="370"/>
      <c r="W32" s="370"/>
      <c r="Y32" s="210"/>
      <c r="Z32" s="210"/>
      <c r="AA32" s="371"/>
      <c r="AB32" s="372"/>
      <c r="AC32" s="328"/>
      <c r="AD32" s="328"/>
      <c r="AE32" s="111"/>
      <c r="AF32" s="216"/>
      <c r="AG32" s="370"/>
      <c r="AH32" s="370"/>
      <c r="AI32" s="210"/>
      <c r="AJ32" s="210"/>
    </row>
    <row r="33" spans="1:36" s="367" customFormat="1" ht="21" customHeight="1">
      <c r="A33" s="114"/>
      <c r="B33" s="266"/>
      <c r="C33" s="116"/>
      <c r="D33" s="116"/>
      <c r="E33" s="116"/>
      <c r="F33" s="115"/>
      <c r="G33" s="117"/>
      <c r="H33" s="266"/>
      <c r="I33" s="116"/>
      <c r="J33" s="117"/>
      <c r="K33" s="266"/>
      <c r="L33" s="116"/>
      <c r="M33" s="117"/>
      <c r="N33" s="116"/>
      <c r="O33" s="116"/>
      <c r="P33" s="117"/>
      <c r="Q33" s="1"/>
      <c r="R33" s="1"/>
      <c r="S33" s="210"/>
      <c r="T33" s="374"/>
      <c r="U33" s="210"/>
      <c r="V33" s="210"/>
      <c r="W33" s="210"/>
      <c r="X33" s="210"/>
      <c r="Z33" s="263"/>
      <c r="AA33" s="111"/>
      <c r="AB33" s="211"/>
      <c r="AC33" s="328"/>
      <c r="AD33" s="328"/>
      <c r="AE33" s="111"/>
      <c r="AF33" s="217"/>
      <c r="AG33" s="370"/>
      <c r="AH33" s="370"/>
      <c r="AI33" s="210"/>
      <c r="AJ33" s="210"/>
    </row>
    <row r="34" spans="1:36" s="367" customFormat="1" ht="21" customHeight="1">
      <c r="A34" s="114"/>
      <c r="B34" s="115"/>
      <c r="C34" s="116"/>
      <c r="D34" s="117"/>
      <c r="E34" s="117"/>
      <c r="F34" s="266"/>
      <c r="G34" s="271"/>
      <c r="H34" s="271"/>
      <c r="I34" s="271"/>
      <c r="J34" s="271"/>
      <c r="K34" s="271"/>
      <c r="L34" s="271"/>
      <c r="M34" s="271"/>
      <c r="N34" s="271"/>
      <c r="O34" s="271"/>
      <c r="P34" s="117"/>
      <c r="Q34" s="1"/>
      <c r="R34" s="1"/>
      <c r="S34" s="210"/>
      <c r="T34" s="374"/>
      <c r="U34" s="210"/>
      <c r="V34" s="210"/>
      <c r="W34" s="210"/>
      <c r="X34" s="210"/>
      <c r="Z34" s="263"/>
      <c r="AA34" s="111"/>
      <c r="AB34" s="211"/>
      <c r="AC34" s="218"/>
      <c r="AD34" s="218"/>
      <c r="AE34" s="111"/>
      <c r="AF34" s="67"/>
      <c r="AG34" s="375"/>
      <c r="AH34" s="375"/>
    </row>
    <row r="35" spans="1:36" ht="21" customHeight="1">
      <c r="A35" s="272"/>
      <c r="B35" s="114"/>
      <c r="C35" s="273"/>
      <c r="D35" s="273"/>
      <c r="E35" s="329"/>
      <c r="F35" s="326"/>
      <c r="G35" s="113"/>
      <c r="H35" s="112"/>
      <c r="I35" s="112"/>
      <c r="J35" s="113"/>
      <c r="K35" s="112"/>
      <c r="L35" s="112"/>
      <c r="M35" s="113"/>
      <c r="N35" s="113"/>
      <c r="O35" s="113"/>
      <c r="P35" s="113"/>
      <c r="Q35" s="1"/>
      <c r="R35" s="1"/>
      <c r="X35" s="42"/>
      <c r="Y35" s="276"/>
      <c r="Z35" s="263"/>
      <c r="AA35" s="309"/>
      <c r="AB35" s="67"/>
      <c r="AC35" s="211"/>
      <c r="AD35" s="211"/>
      <c r="AE35" s="219"/>
      <c r="AF35" s="67"/>
      <c r="AG35" s="200"/>
      <c r="AH35" s="200"/>
    </row>
    <row r="36" spans="1:36" ht="21" customHeight="1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347"/>
      <c r="Q36" s="1"/>
      <c r="R36" s="1"/>
      <c r="X36" s="42"/>
      <c r="Y36" s="276"/>
      <c r="Z36" s="263"/>
      <c r="AA36" s="310"/>
      <c r="AB36" s="111"/>
      <c r="AC36" s="211"/>
      <c r="AD36" s="211"/>
      <c r="AE36" s="219"/>
      <c r="AF36" s="207"/>
      <c r="AG36" s="205"/>
      <c r="AH36" s="205"/>
      <c r="AI36" s="205"/>
    </row>
    <row r="37" spans="1:36" ht="21" customHeight="1">
      <c r="A37" s="114"/>
      <c r="B37" s="264"/>
      <c r="C37" s="264"/>
      <c r="D37" s="264"/>
      <c r="E37" s="264"/>
      <c r="F37" s="264"/>
      <c r="G37" s="267"/>
      <c r="H37" s="264"/>
      <c r="I37" s="264"/>
      <c r="J37" s="264"/>
      <c r="K37" s="264"/>
      <c r="L37" s="264"/>
      <c r="M37" s="264"/>
      <c r="N37" s="264"/>
      <c r="O37" s="264"/>
      <c r="P37" s="405"/>
      <c r="Q37" s="1"/>
      <c r="R37" s="1"/>
      <c r="X37" s="42"/>
      <c r="Y37" s="276"/>
      <c r="Z37" s="263"/>
      <c r="AA37" s="310"/>
      <c r="AB37" s="306"/>
      <c r="AC37" s="211"/>
      <c r="AD37" s="211"/>
      <c r="AE37" s="219"/>
      <c r="AF37" s="207"/>
      <c r="AG37" s="205"/>
      <c r="AH37" s="205"/>
      <c r="AI37" s="205"/>
    </row>
    <row r="38" spans="1:36" ht="21" customHeight="1">
      <c r="A38" s="264"/>
      <c r="B38" s="264"/>
      <c r="C38" s="268"/>
      <c r="D38" s="269"/>
      <c r="E38" s="269"/>
      <c r="F38" s="114"/>
      <c r="G38" s="269"/>
      <c r="H38" s="114"/>
      <c r="I38" s="114"/>
      <c r="J38" s="269"/>
      <c r="K38" s="114"/>
      <c r="L38" s="114"/>
      <c r="M38" s="269"/>
      <c r="N38" s="269"/>
      <c r="O38" s="269"/>
      <c r="P38" s="269"/>
      <c r="Q38" s="2"/>
      <c r="R38" s="3"/>
      <c r="X38" s="42"/>
      <c r="Y38" s="276"/>
      <c r="Z38" s="263"/>
      <c r="AA38" s="310"/>
      <c r="AB38" s="307"/>
      <c r="AC38" s="211"/>
      <c r="AD38" s="211"/>
      <c r="AE38" s="219"/>
      <c r="AF38" s="207"/>
      <c r="AG38" s="205"/>
      <c r="AH38" s="205"/>
      <c r="AI38" s="205"/>
    </row>
    <row r="39" spans="1:36" ht="21" customHeight="1">
      <c r="A39" s="114"/>
      <c r="B39" s="266"/>
      <c r="C39" s="116"/>
      <c r="D39" s="116"/>
      <c r="E39" s="116"/>
      <c r="F39" s="115"/>
      <c r="G39" s="117"/>
      <c r="H39" s="266"/>
      <c r="I39" s="116"/>
      <c r="J39" s="117"/>
      <c r="K39" s="266"/>
      <c r="L39" s="116"/>
      <c r="M39" s="117"/>
      <c r="N39" s="116"/>
      <c r="O39" s="116"/>
      <c r="P39" s="117"/>
      <c r="R39" s="276"/>
      <c r="X39" s="42"/>
      <c r="Y39" s="276"/>
      <c r="Z39" s="263"/>
      <c r="AA39" s="310"/>
      <c r="AB39" s="263"/>
      <c r="AC39" s="211"/>
      <c r="AD39" s="211"/>
      <c r="AE39" s="219"/>
      <c r="AF39" s="207"/>
      <c r="AG39" s="205"/>
      <c r="AH39" s="205"/>
      <c r="AI39" s="205"/>
    </row>
    <row r="40" spans="1:36" ht="21" customHeight="1">
      <c r="A40" s="114"/>
      <c r="B40" s="266"/>
      <c r="C40" s="116"/>
      <c r="D40" s="116"/>
      <c r="E40" s="116"/>
      <c r="F40" s="115"/>
      <c r="G40" s="117"/>
      <c r="H40" s="266"/>
      <c r="I40" s="116"/>
      <c r="J40" s="117"/>
      <c r="K40" s="266"/>
      <c r="L40" s="116"/>
      <c r="M40" s="117"/>
      <c r="N40" s="116"/>
      <c r="O40" s="116"/>
      <c r="P40" s="117"/>
      <c r="R40" s="276"/>
      <c r="X40" s="42"/>
      <c r="Y40" s="276"/>
      <c r="Z40" s="263"/>
      <c r="AA40" s="67"/>
      <c r="AB40" s="263"/>
      <c r="AC40" s="67"/>
      <c r="AD40" s="67"/>
      <c r="AE40" s="200"/>
      <c r="AF40" s="205"/>
      <c r="AG40" s="205"/>
      <c r="AH40" s="205"/>
      <c r="AI40" s="205"/>
    </row>
    <row r="41" spans="1:36" ht="21" customHeight="1">
      <c r="A41" s="114"/>
      <c r="B41" s="266"/>
      <c r="C41" s="116"/>
      <c r="D41" s="116"/>
      <c r="E41" s="116"/>
      <c r="F41" s="115"/>
      <c r="G41" s="117"/>
      <c r="H41" s="266"/>
      <c r="I41" s="116"/>
      <c r="J41" s="117"/>
      <c r="K41" s="266"/>
      <c r="L41" s="116"/>
      <c r="M41" s="117"/>
      <c r="N41" s="116"/>
      <c r="O41" s="116"/>
      <c r="P41" s="117"/>
      <c r="R41" s="276"/>
      <c r="X41" s="42"/>
      <c r="Y41" s="276"/>
      <c r="Z41" s="263"/>
      <c r="AA41" s="310"/>
      <c r="AB41" s="263"/>
      <c r="AC41" s="111"/>
      <c r="AD41" s="111"/>
      <c r="AE41" s="203"/>
      <c r="AF41" s="203"/>
      <c r="AG41" s="203"/>
      <c r="AH41" s="203"/>
      <c r="AI41" s="203"/>
    </row>
    <row r="42" spans="1:36" ht="21" customHeight="1">
      <c r="A42" s="114"/>
      <c r="B42" s="266"/>
      <c r="C42" s="116"/>
      <c r="D42" s="116"/>
      <c r="E42" s="116"/>
      <c r="F42" s="115"/>
      <c r="G42" s="117"/>
      <c r="H42" s="266"/>
      <c r="I42" s="116"/>
      <c r="J42" s="117"/>
      <c r="K42" s="266"/>
      <c r="L42" s="116"/>
      <c r="M42" s="117"/>
      <c r="N42" s="116"/>
      <c r="O42" s="116"/>
      <c r="P42" s="117"/>
      <c r="R42" s="276"/>
      <c r="X42" s="42"/>
      <c r="Y42" s="276"/>
      <c r="Z42" s="263"/>
      <c r="AA42" s="310"/>
      <c r="AB42" s="263"/>
      <c r="AC42" s="306"/>
      <c r="AD42" s="306"/>
      <c r="AE42" s="212"/>
      <c r="AF42" s="212"/>
      <c r="AG42" s="212"/>
      <c r="AH42" s="212"/>
      <c r="AI42" s="205"/>
    </row>
    <row r="43" spans="1:36" ht="21" customHeight="1">
      <c r="A43" s="114"/>
      <c r="B43" s="266"/>
      <c r="C43" s="116"/>
      <c r="D43" s="116"/>
      <c r="E43" s="116"/>
      <c r="F43" s="115"/>
      <c r="G43" s="117"/>
      <c r="H43" s="266"/>
      <c r="I43" s="116"/>
      <c r="J43" s="117"/>
      <c r="K43" s="266"/>
      <c r="L43" s="116"/>
      <c r="M43" s="117"/>
      <c r="N43" s="116"/>
      <c r="O43" s="116"/>
      <c r="P43" s="117"/>
      <c r="R43" s="276"/>
      <c r="X43" s="42"/>
      <c r="Y43" s="276"/>
      <c r="Z43" s="263"/>
      <c r="AA43" s="310"/>
      <c r="AB43" s="263"/>
      <c r="AC43" s="308"/>
      <c r="AD43" s="308"/>
      <c r="AE43" s="208"/>
      <c r="AF43" s="209"/>
      <c r="AG43" s="209"/>
      <c r="AH43" s="209"/>
      <c r="AI43" s="205"/>
    </row>
    <row r="44" spans="1:36" ht="21" customHeight="1">
      <c r="A44" s="114"/>
      <c r="B44" s="266"/>
      <c r="C44" s="116"/>
      <c r="D44" s="116"/>
      <c r="E44" s="116"/>
      <c r="F44" s="115"/>
      <c r="G44" s="117"/>
      <c r="H44" s="266"/>
      <c r="I44" s="116"/>
      <c r="J44" s="117"/>
      <c r="K44" s="266"/>
      <c r="L44" s="116"/>
      <c r="M44" s="117"/>
      <c r="N44" s="116"/>
      <c r="O44" s="116"/>
      <c r="P44" s="117"/>
      <c r="R44" s="276"/>
      <c r="X44" s="42"/>
      <c r="Y44" s="276"/>
      <c r="Z44" s="263"/>
      <c r="AA44" s="310"/>
      <c r="AB44" s="263"/>
      <c r="AC44" s="263"/>
      <c r="AD44" s="263"/>
      <c r="AE44" s="210"/>
      <c r="AF44" s="205"/>
      <c r="AG44" s="205"/>
      <c r="AH44" s="205"/>
      <c r="AI44" s="205"/>
    </row>
    <row r="45" spans="1:36" ht="21" customHeight="1">
      <c r="A45" s="114"/>
      <c r="B45" s="115"/>
      <c r="C45" s="116"/>
      <c r="D45" s="117"/>
      <c r="E45" s="117"/>
      <c r="F45" s="266"/>
      <c r="G45" s="271"/>
      <c r="H45" s="271"/>
      <c r="I45" s="271"/>
      <c r="J45" s="271"/>
      <c r="K45" s="271"/>
      <c r="L45" s="271"/>
      <c r="M45" s="271"/>
      <c r="N45" s="271"/>
      <c r="O45" s="271"/>
      <c r="P45" s="117"/>
      <c r="R45" s="276"/>
      <c r="X45" s="42"/>
      <c r="Y45" s="276"/>
      <c r="Z45" s="263"/>
      <c r="AA45" s="310"/>
      <c r="AB45" s="263"/>
      <c r="AC45" s="263"/>
      <c r="AD45" s="263"/>
      <c r="AE45" s="210"/>
      <c r="AF45" s="205"/>
      <c r="AG45" s="205"/>
      <c r="AH45" s="205"/>
      <c r="AI45" s="205"/>
    </row>
    <row r="46" spans="1:36" ht="15.75" customHeight="1">
      <c r="A46" s="272"/>
      <c r="B46" s="114"/>
      <c r="C46" s="273"/>
      <c r="D46" s="273"/>
      <c r="E46" s="329"/>
      <c r="F46" s="326"/>
      <c r="G46" s="113"/>
      <c r="H46" s="112"/>
      <c r="I46" s="112"/>
      <c r="J46" s="113"/>
      <c r="K46" s="112"/>
      <c r="L46" s="112"/>
      <c r="M46" s="113"/>
      <c r="N46" s="113"/>
      <c r="O46" s="113"/>
      <c r="P46" s="113"/>
      <c r="R46" s="276"/>
      <c r="X46" s="42"/>
      <c r="Y46" s="276"/>
      <c r="Z46" s="263"/>
      <c r="AA46" s="310"/>
      <c r="AB46" s="263"/>
      <c r="AC46" s="263"/>
      <c r="AD46" s="263"/>
      <c r="AE46" s="210"/>
      <c r="AF46" s="205"/>
      <c r="AG46" s="205"/>
      <c r="AH46" s="205"/>
      <c r="AI46" s="205"/>
    </row>
    <row r="47" spans="1:36" ht="21" customHeight="1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347"/>
      <c r="R47" s="276"/>
      <c r="X47" s="42"/>
      <c r="Y47" s="276"/>
      <c r="Z47" s="263"/>
      <c r="AA47" s="310"/>
      <c r="AB47" s="263"/>
      <c r="AC47" s="263"/>
      <c r="AD47" s="263"/>
      <c r="AE47" s="210"/>
      <c r="AF47" s="210"/>
      <c r="AG47" s="210"/>
      <c r="AH47" s="205"/>
      <c r="AI47" s="203"/>
    </row>
    <row r="48" spans="1:36" ht="21" customHeight="1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347"/>
      <c r="R48" s="276"/>
      <c r="X48" s="42"/>
      <c r="Y48" s="276"/>
      <c r="Z48" s="263"/>
      <c r="AA48" s="310"/>
      <c r="AB48" s="263"/>
      <c r="AC48" s="263"/>
      <c r="AD48" s="263"/>
      <c r="AE48" s="210"/>
      <c r="AF48" s="206"/>
      <c r="AG48" s="206"/>
      <c r="AH48" s="205"/>
      <c r="AI48" s="206"/>
    </row>
    <row r="49" spans="1:35" ht="21" customHeight="1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347"/>
      <c r="Q49" s="254"/>
      <c r="R49" s="276"/>
      <c r="X49" s="42"/>
      <c r="Y49" s="276"/>
      <c r="Z49" s="263"/>
      <c r="AA49" s="310"/>
      <c r="AB49" s="263"/>
      <c r="AC49" s="263"/>
      <c r="AD49" s="263"/>
      <c r="AE49" s="210"/>
      <c r="AF49" s="206"/>
      <c r="AG49" s="206"/>
      <c r="AH49" s="205"/>
      <c r="AI49" s="206"/>
    </row>
    <row r="50" spans="1:35" ht="21" customHeight="1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347"/>
      <c r="R50" s="276"/>
      <c r="X50" s="42"/>
      <c r="Y50" s="276"/>
      <c r="Z50" s="263"/>
      <c r="AA50" s="310"/>
      <c r="AB50" s="263"/>
      <c r="AC50" s="263"/>
      <c r="AD50" s="263"/>
      <c r="AE50" s="210"/>
      <c r="AF50" s="206"/>
      <c r="AG50" s="206"/>
      <c r="AH50" s="205"/>
      <c r="AI50" s="206"/>
    </row>
    <row r="51" spans="1:35" ht="21" customHeight="1">
      <c r="A51" s="114"/>
      <c r="B51" s="264"/>
      <c r="C51" s="264"/>
      <c r="D51" s="264"/>
      <c r="E51" s="264"/>
      <c r="F51" s="264"/>
      <c r="G51" s="267"/>
      <c r="H51" s="264"/>
      <c r="I51" s="264"/>
      <c r="J51" s="264"/>
      <c r="K51" s="264"/>
      <c r="L51" s="264"/>
      <c r="M51" s="264"/>
      <c r="N51" s="264"/>
      <c r="O51" s="264"/>
      <c r="P51" s="405"/>
      <c r="R51" s="276"/>
      <c r="X51" s="42"/>
      <c r="Y51" s="276"/>
      <c r="Z51" s="263"/>
      <c r="AA51" s="310"/>
      <c r="AB51" s="263"/>
      <c r="AC51" s="263"/>
      <c r="AD51" s="263"/>
      <c r="AE51" s="210"/>
      <c r="AF51" s="206"/>
      <c r="AG51" s="206"/>
      <c r="AH51" s="205"/>
      <c r="AI51" s="206"/>
    </row>
    <row r="52" spans="1:35" ht="21" customHeight="1">
      <c r="A52" s="264"/>
      <c r="B52" s="264"/>
      <c r="C52" s="268"/>
      <c r="D52" s="269"/>
      <c r="E52" s="269"/>
      <c r="F52" s="114"/>
      <c r="G52" s="269"/>
      <c r="H52" s="114"/>
      <c r="I52" s="114"/>
      <c r="J52" s="269"/>
      <c r="K52" s="114"/>
      <c r="L52" s="114"/>
      <c r="M52" s="269"/>
      <c r="N52" s="269"/>
      <c r="O52" s="269"/>
      <c r="P52" s="269"/>
      <c r="R52" s="276"/>
      <c r="X52" s="42"/>
      <c r="Y52" s="276"/>
      <c r="Z52" s="263"/>
      <c r="AA52" s="310"/>
      <c r="AB52" s="263"/>
      <c r="AC52" s="263"/>
      <c r="AD52" s="263"/>
      <c r="AE52" s="210"/>
      <c r="AF52" s="206"/>
      <c r="AG52" s="206"/>
      <c r="AH52" s="205"/>
      <c r="AI52" s="206"/>
    </row>
    <row r="53" spans="1:35" ht="21" customHeight="1">
      <c r="A53" s="114"/>
      <c r="B53" s="270"/>
      <c r="C53" s="116"/>
      <c r="D53" s="116"/>
      <c r="E53" s="116"/>
      <c r="F53" s="270"/>
      <c r="G53" s="117"/>
      <c r="H53" s="270"/>
      <c r="I53" s="116"/>
      <c r="J53" s="117"/>
      <c r="K53" s="266"/>
      <c r="L53" s="116"/>
      <c r="M53" s="117"/>
      <c r="N53" s="116"/>
      <c r="O53" s="116"/>
      <c r="P53" s="117"/>
      <c r="R53" s="276"/>
      <c r="X53" s="42"/>
      <c r="Y53" s="276"/>
      <c r="Z53" s="263"/>
      <c r="AA53" s="310"/>
      <c r="AB53" s="263"/>
      <c r="AC53" s="263"/>
      <c r="AD53" s="263"/>
      <c r="AE53" s="210"/>
      <c r="AF53" s="211"/>
      <c r="AG53" s="211"/>
      <c r="AH53" s="205"/>
      <c r="AI53" s="203"/>
    </row>
    <row r="54" spans="1:35" ht="21" customHeight="1">
      <c r="A54" s="114"/>
      <c r="B54" s="266"/>
      <c r="C54" s="116"/>
      <c r="D54" s="116"/>
      <c r="E54" s="116"/>
      <c r="F54" s="115"/>
      <c r="G54" s="117"/>
      <c r="H54" s="266"/>
      <c r="I54" s="116"/>
      <c r="J54" s="117"/>
      <c r="K54" s="266"/>
      <c r="L54" s="116"/>
      <c r="M54" s="117"/>
      <c r="N54" s="116"/>
      <c r="O54" s="116"/>
      <c r="P54" s="117"/>
      <c r="R54" s="276"/>
      <c r="W54" s="210"/>
      <c r="X54" s="210"/>
      <c r="Y54" s="276"/>
      <c r="Z54" s="263"/>
      <c r="AA54" s="310"/>
      <c r="AB54" s="263"/>
      <c r="AC54" s="263"/>
      <c r="AD54" s="263"/>
      <c r="AE54" s="210"/>
      <c r="AF54" s="211"/>
      <c r="AG54" s="211"/>
      <c r="AH54" s="205"/>
      <c r="AI54" s="203"/>
    </row>
    <row r="55" spans="1:35" ht="21" customHeight="1">
      <c r="A55" s="114"/>
      <c r="B55" s="266"/>
      <c r="C55" s="116"/>
      <c r="D55" s="116"/>
      <c r="E55" s="116"/>
      <c r="F55" s="115"/>
      <c r="G55" s="117"/>
      <c r="H55" s="266"/>
      <c r="I55" s="116"/>
      <c r="J55" s="117"/>
      <c r="K55" s="266"/>
      <c r="L55" s="116"/>
      <c r="M55" s="117"/>
      <c r="N55" s="116"/>
      <c r="O55" s="116"/>
      <c r="P55" s="117"/>
      <c r="R55" s="276"/>
      <c r="W55" s="264"/>
      <c r="X55" s="264"/>
      <c r="Y55" s="276"/>
      <c r="Z55" s="263"/>
      <c r="AA55" s="67"/>
      <c r="AB55" s="263"/>
      <c r="AC55" s="263"/>
      <c r="AD55" s="263"/>
      <c r="AE55" s="210"/>
      <c r="AF55" s="210"/>
      <c r="AG55" s="211"/>
      <c r="AH55" s="205"/>
      <c r="AI55" s="203"/>
    </row>
    <row r="56" spans="1:35" ht="21" customHeight="1">
      <c r="A56" s="114"/>
      <c r="B56" s="266"/>
      <c r="C56" s="116"/>
      <c r="D56" s="116"/>
      <c r="E56" s="116"/>
      <c r="F56" s="115"/>
      <c r="G56" s="117"/>
      <c r="H56" s="266"/>
      <c r="I56" s="116"/>
      <c r="J56" s="117"/>
      <c r="K56" s="266"/>
      <c r="L56" s="116"/>
      <c r="M56" s="117"/>
      <c r="N56" s="116"/>
      <c r="O56" s="116"/>
      <c r="P56" s="117"/>
      <c r="R56" s="276"/>
      <c r="W56" s="264"/>
      <c r="X56" s="264"/>
      <c r="Y56" s="276"/>
      <c r="Z56" s="263"/>
      <c r="AA56" s="311"/>
      <c r="AB56" s="263"/>
      <c r="AC56" s="263"/>
      <c r="AD56" s="263"/>
      <c r="AE56" s="210"/>
      <c r="AF56" s="211"/>
      <c r="AG56" s="210"/>
      <c r="AH56" s="205"/>
      <c r="AI56" s="203"/>
    </row>
    <row r="57" spans="1:35" ht="21" customHeight="1">
      <c r="A57" s="114"/>
      <c r="B57" s="266"/>
      <c r="C57" s="116"/>
      <c r="D57" s="116"/>
      <c r="E57" s="116"/>
      <c r="F57" s="115"/>
      <c r="G57" s="117"/>
      <c r="H57" s="266"/>
      <c r="I57" s="116"/>
      <c r="J57" s="117"/>
      <c r="K57" s="266"/>
      <c r="L57" s="116"/>
      <c r="M57" s="117"/>
      <c r="N57" s="116"/>
      <c r="O57" s="116"/>
      <c r="P57" s="117"/>
      <c r="R57" s="276"/>
      <c r="W57" s="264"/>
      <c r="X57" s="264"/>
      <c r="Y57" s="276"/>
      <c r="Z57" s="263"/>
      <c r="AA57" s="310"/>
      <c r="AB57" s="263"/>
      <c r="AC57" s="263"/>
      <c r="AD57" s="263"/>
      <c r="AE57" s="210"/>
      <c r="AF57" s="211"/>
      <c r="AG57" s="211"/>
      <c r="AH57" s="205"/>
      <c r="AI57" s="203"/>
    </row>
    <row r="58" spans="1:35" ht="21" customHeight="1">
      <c r="A58" s="114"/>
      <c r="B58" s="266"/>
      <c r="C58" s="116"/>
      <c r="D58" s="116"/>
      <c r="E58" s="116"/>
      <c r="F58" s="115"/>
      <c r="G58" s="117"/>
      <c r="H58" s="266"/>
      <c r="I58" s="116"/>
      <c r="J58" s="117"/>
      <c r="K58" s="266"/>
      <c r="L58" s="116"/>
      <c r="M58" s="117"/>
      <c r="N58" s="116"/>
      <c r="O58" s="116"/>
      <c r="P58" s="117"/>
      <c r="R58" s="276"/>
      <c r="W58" s="264"/>
      <c r="X58" s="264"/>
      <c r="Y58" s="276"/>
      <c r="Z58" s="263"/>
      <c r="AA58" s="310"/>
      <c r="AB58" s="263"/>
      <c r="AC58" s="263"/>
      <c r="AD58" s="263"/>
      <c r="AE58" s="210"/>
      <c r="AF58" s="211"/>
      <c r="AG58" s="211"/>
      <c r="AH58" s="205"/>
      <c r="AI58" s="203"/>
    </row>
    <row r="59" spans="1:35" ht="15.75" customHeight="1">
      <c r="A59" s="272"/>
      <c r="B59" s="111"/>
      <c r="C59" s="273"/>
      <c r="D59" s="273"/>
      <c r="E59" s="329"/>
      <c r="F59" s="326"/>
      <c r="G59" s="113"/>
      <c r="H59" s="112"/>
      <c r="I59" s="112"/>
      <c r="J59" s="113"/>
      <c r="K59" s="112"/>
      <c r="L59" s="112"/>
      <c r="M59" s="113"/>
      <c r="N59" s="113"/>
      <c r="O59" s="113"/>
      <c r="P59" s="113"/>
      <c r="R59" s="276"/>
      <c r="W59" s="264"/>
      <c r="X59" s="264"/>
      <c r="Y59" s="276"/>
      <c r="Z59" s="263"/>
      <c r="AA59" s="310"/>
      <c r="AB59" s="111"/>
      <c r="AC59" s="263"/>
      <c r="AD59" s="263"/>
      <c r="AE59" s="210"/>
      <c r="AF59" s="211"/>
      <c r="AG59" s="211"/>
      <c r="AH59" s="205"/>
      <c r="AI59" s="203"/>
    </row>
    <row r="60" spans="1:35" ht="15.75" customHeight="1">
      <c r="A60" s="111"/>
      <c r="B60" s="114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347"/>
      <c r="R60" s="276"/>
      <c r="W60" s="264"/>
      <c r="X60" s="264"/>
      <c r="Y60" s="276"/>
      <c r="Z60" s="263"/>
      <c r="AA60" s="111"/>
      <c r="AB60" s="111"/>
      <c r="AC60" s="263"/>
      <c r="AD60" s="263"/>
      <c r="AE60" s="210"/>
      <c r="AF60" s="211"/>
      <c r="AG60" s="211"/>
      <c r="AH60" s="205"/>
      <c r="AI60" s="203"/>
    </row>
    <row r="61" spans="1:35" ht="15.75" customHeight="1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347"/>
      <c r="R61" s="276"/>
      <c r="W61" s="264"/>
      <c r="X61" s="264"/>
      <c r="Y61" s="276"/>
      <c r="Z61" s="263"/>
      <c r="AA61" s="111"/>
      <c r="AB61" s="111"/>
      <c r="AC61" s="263"/>
      <c r="AD61" s="263"/>
      <c r="AE61" s="210"/>
      <c r="AF61" s="211"/>
      <c r="AG61" s="211"/>
      <c r="AH61" s="205"/>
      <c r="AI61" s="203"/>
    </row>
    <row r="62" spans="1:35" ht="15.75" customHeight="1">
      <c r="A62" s="111"/>
      <c r="B62" s="214"/>
      <c r="C62" s="207"/>
      <c r="D62" s="207"/>
      <c r="E62" s="328"/>
      <c r="F62" s="325"/>
      <c r="G62" s="263"/>
      <c r="H62" s="111"/>
      <c r="I62" s="111"/>
      <c r="J62" s="111"/>
      <c r="K62" s="111"/>
      <c r="L62" s="111"/>
      <c r="M62" s="111"/>
      <c r="N62" s="111"/>
      <c r="O62" s="111"/>
      <c r="P62" s="347"/>
      <c r="R62" s="276"/>
      <c r="W62" s="264"/>
      <c r="X62" s="264"/>
      <c r="Y62" s="276"/>
      <c r="Z62" s="263"/>
      <c r="AA62" s="111"/>
      <c r="AB62" s="111"/>
      <c r="AC62" s="263"/>
      <c r="AD62" s="263"/>
      <c r="AE62" s="210"/>
      <c r="AF62" s="211"/>
      <c r="AG62" s="211"/>
      <c r="AH62" s="205"/>
      <c r="AI62" s="203"/>
    </row>
    <row r="63" spans="1:35" ht="15.75" customHeight="1">
      <c r="A63" s="111"/>
      <c r="B63" s="207"/>
      <c r="C63" s="207"/>
      <c r="D63" s="207"/>
      <c r="E63" s="328"/>
      <c r="F63" s="325"/>
      <c r="G63" s="263"/>
      <c r="H63" s="111"/>
      <c r="I63" s="111"/>
      <c r="J63" s="111"/>
      <c r="K63" s="111"/>
      <c r="L63" s="111"/>
      <c r="M63" s="111"/>
      <c r="N63" s="111"/>
      <c r="O63" s="111"/>
      <c r="P63" s="347"/>
      <c r="R63" s="276"/>
      <c r="Z63" s="111"/>
      <c r="AA63" s="111"/>
      <c r="AB63" s="111"/>
      <c r="AC63" s="263"/>
      <c r="AD63" s="263"/>
      <c r="AE63" s="210"/>
      <c r="AF63" s="210"/>
      <c r="AG63" s="211"/>
      <c r="AH63" s="205"/>
      <c r="AI63" s="203"/>
    </row>
    <row r="64" spans="1:35" ht="15.75" customHeight="1">
      <c r="A64" s="111"/>
      <c r="B64" s="207"/>
      <c r="C64" s="207"/>
      <c r="D64" s="207"/>
      <c r="E64" s="328"/>
      <c r="F64" s="325"/>
      <c r="G64" s="263"/>
      <c r="H64" s="111"/>
      <c r="I64" s="111"/>
      <c r="J64" s="111"/>
      <c r="K64" s="111"/>
      <c r="L64" s="111"/>
      <c r="M64" s="111"/>
      <c r="N64" s="111"/>
      <c r="O64" s="111"/>
      <c r="P64" s="347"/>
      <c r="R64" s="276"/>
      <c r="Z64" s="111"/>
      <c r="AA64" s="111"/>
      <c r="AB64" s="111"/>
      <c r="AC64" s="111"/>
      <c r="AD64" s="111"/>
      <c r="AE64" s="203"/>
      <c r="AF64" s="203"/>
      <c r="AG64" s="203"/>
      <c r="AH64" s="203"/>
      <c r="AI64" s="203"/>
    </row>
    <row r="65" spans="1:30" ht="15.75" customHeight="1">
      <c r="A65" s="111"/>
      <c r="B65" s="207"/>
      <c r="C65" s="207"/>
      <c r="D65" s="207"/>
      <c r="E65" s="328"/>
      <c r="F65" s="325"/>
      <c r="G65" s="263"/>
      <c r="H65" s="111"/>
      <c r="I65" s="111"/>
      <c r="J65" s="111"/>
      <c r="K65" s="111"/>
      <c r="L65" s="111"/>
      <c r="M65" s="111"/>
      <c r="N65" s="111"/>
      <c r="O65" s="111"/>
      <c r="P65" s="347"/>
      <c r="R65" s="276"/>
      <c r="Z65" s="111"/>
      <c r="AA65" s="111"/>
      <c r="AB65" s="111"/>
      <c r="AC65" s="111"/>
      <c r="AD65" s="111"/>
    </row>
    <row r="66" spans="1:30" ht="15.75" customHeight="1">
      <c r="A66" s="111"/>
      <c r="B66" s="207"/>
      <c r="C66" s="207"/>
      <c r="D66" s="207"/>
      <c r="E66" s="328"/>
      <c r="F66" s="325"/>
      <c r="G66" s="263"/>
      <c r="H66" s="111"/>
      <c r="I66" s="111"/>
      <c r="J66" s="111"/>
      <c r="K66" s="111"/>
      <c r="L66" s="111"/>
      <c r="M66" s="111"/>
      <c r="N66" s="111"/>
      <c r="O66" s="111"/>
      <c r="P66" s="347"/>
      <c r="R66" s="276"/>
      <c r="Z66" s="111"/>
      <c r="AA66" s="111"/>
      <c r="AB66" s="111"/>
      <c r="AC66" s="111"/>
      <c r="AD66" s="111"/>
    </row>
    <row r="67" spans="1:30" ht="15.75" customHeight="1">
      <c r="A67" s="111"/>
      <c r="B67" s="207"/>
      <c r="C67" s="207"/>
      <c r="D67" s="207"/>
      <c r="E67" s="328"/>
      <c r="F67" s="325"/>
      <c r="G67" s="263"/>
      <c r="H67" s="111"/>
      <c r="I67" s="111"/>
      <c r="J67" s="111"/>
      <c r="K67" s="111"/>
      <c r="L67" s="111"/>
      <c r="M67" s="111"/>
      <c r="N67" s="111"/>
      <c r="O67" s="111"/>
      <c r="P67" s="347"/>
      <c r="R67" s="276"/>
      <c r="Z67" s="111"/>
      <c r="AA67" s="111"/>
      <c r="AB67" s="111"/>
      <c r="AC67" s="111"/>
      <c r="AD67" s="111"/>
    </row>
    <row r="68" spans="1:30" ht="15.75" customHeight="1">
      <c r="A68" s="111"/>
      <c r="B68" s="214"/>
      <c r="C68" s="207"/>
      <c r="D68" s="207"/>
      <c r="E68" s="328"/>
      <c r="F68" s="325"/>
      <c r="G68" s="111"/>
      <c r="H68" s="111"/>
      <c r="I68" s="111"/>
      <c r="J68" s="111"/>
      <c r="K68" s="111"/>
      <c r="L68" s="111"/>
      <c r="M68" s="111"/>
      <c r="N68" s="111"/>
      <c r="O68" s="111"/>
      <c r="P68" s="347"/>
      <c r="S68" s="263"/>
      <c r="T68" s="264"/>
      <c r="U68" s="264"/>
      <c r="V68" s="264"/>
      <c r="W68" s="264"/>
      <c r="X68" s="255"/>
      <c r="Z68" s="111"/>
      <c r="AA68" s="111"/>
      <c r="AB68" s="111"/>
      <c r="AC68" s="111"/>
      <c r="AD68" s="111"/>
    </row>
    <row r="69" spans="1:30" ht="15.75" customHeight="1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347"/>
      <c r="S69" s="263"/>
      <c r="T69" s="264"/>
      <c r="U69" s="264"/>
      <c r="V69" s="264"/>
      <c r="W69" s="264"/>
      <c r="X69" s="255"/>
      <c r="Z69" s="111"/>
      <c r="AA69" s="111"/>
      <c r="AB69" s="111"/>
      <c r="AC69" s="111"/>
      <c r="AD69" s="111"/>
    </row>
    <row r="70" spans="1:30" ht="15.75" customHeight="1">
      <c r="A70" s="274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347"/>
      <c r="S70" s="263"/>
      <c r="T70" s="264"/>
      <c r="U70" s="264"/>
      <c r="V70" s="264"/>
      <c r="W70" s="264"/>
      <c r="X70" s="255"/>
      <c r="Z70" s="111"/>
      <c r="AA70" s="111"/>
      <c r="AB70" s="111"/>
      <c r="AC70" s="111"/>
      <c r="AD70" s="111"/>
    </row>
    <row r="71" spans="1:30" ht="15.75" customHeight="1">
      <c r="A71" s="274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347"/>
      <c r="S71" s="263"/>
      <c r="T71" s="264"/>
      <c r="U71" s="264"/>
      <c r="V71" s="264"/>
      <c r="W71" s="264"/>
      <c r="X71" s="255"/>
      <c r="Z71" s="111"/>
      <c r="AA71" s="111"/>
      <c r="AB71" s="111"/>
      <c r="AC71" s="111"/>
      <c r="AD71" s="111"/>
    </row>
    <row r="72" spans="1:30" ht="15.75" customHeight="1">
      <c r="A72" s="274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347"/>
      <c r="S72" s="263"/>
      <c r="T72" s="264"/>
      <c r="U72" s="264"/>
      <c r="V72" s="264"/>
      <c r="W72" s="264"/>
      <c r="X72" s="255"/>
      <c r="Z72" s="111"/>
      <c r="AA72" s="111"/>
      <c r="AB72" s="111"/>
      <c r="AC72" s="111"/>
      <c r="AD72" s="111"/>
    </row>
    <row r="73" spans="1:30" ht="15.75" customHeight="1">
      <c r="A73" s="274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347"/>
      <c r="S73" s="263"/>
      <c r="T73" s="264"/>
      <c r="U73" s="264"/>
      <c r="V73" s="264"/>
      <c r="W73" s="264"/>
      <c r="X73" s="255"/>
      <c r="Z73" s="111"/>
      <c r="AA73" s="111"/>
      <c r="AB73" s="111"/>
      <c r="AC73" s="111"/>
      <c r="AD73" s="111"/>
    </row>
    <row r="74" spans="1:30" ht="15.75" customHeight="1">
      <c r="A74" s="274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347"/>
      <c r="S74" s="263"/>
      <c r="T74" s="264"/>
      <c r="U74" s="264"/>
      <c r="V74" s="264"/>
      <c r="W74" s="264"/>
      <c r="X74" s="122"/>
      <c r="Z74" s="111"/>
      <c r="AA74" s="111"/>
      <c r="AB74" s="111"/>
      <c r="AC74" s="111"/>
      <c r="AD74" s="111"/>
    </row>
    <row r="75" spans="1:30" ht="15.75" customHeight="1">
      <c r="A75" s="274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347"/>
      <c r="S75" s="263"/>
      <c r="T75" s="264"/>
      <c r="U75" s="264"/>
      <c r="V75" s="264"/>
      <c r="W75" s="264"/>
      <c r="X75" s="255"/>
      <c r="Z75" s="111"/>
      <c r="AA75" s="111"/>
      <c r="AB75" s="111"/>
      <c r="AC75" s="111"/>
      <c r="AD75" s="111"/>
    </row>
    <row r="76" spans="1:30" ht="15.75" customHeight="1">
      <c r="A76" s="111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347"/>
      <c r="S76" s="263"/>
      <c r="T76" s="264"/>
      <c r="U76" s="264"/>
      <c r="V76" s="264"/>
      <c r="W76" s="264"/>
      <c r="X76" s="255"/>
      <c r="Z76" s="111"/>
      <c r="AA76" s="111"/>
      <c r="AB76" s="111"/>
      <c r="AC76" s="111"/>
      <c r="AD76" s="111"/>
    </row>
    <row r="77" spans="1:30" ht="15.75" customHeight="1">
      <c r="A77" s="111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347"/>
      <c r="S77" s="263"/>
      <c r="T77" s="264"/>
      <c r="U77" s="264"/>
      <c r="V77" s="264"/>
      <c r="W77" s="264"/>
      <c r="Z77" s="111"/>
      <c r="AA77" s="111"/>
      <c r="AB77" s="111"/>
      <c r="AC77" s="111"/>
      <c r="AD77" s="111"/>
    </row>
    <row r="78" spans="1:30" ht="15.75" customHeight="1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347"/>
      <c r="S78" s="210"/>
      <c r="T78" s="264"/>
      <c r="U78" s="264"/>
      <c r="V78" s="264"/>
      <c r="W78" s="264"/>
      <c r="Z78" s="111"/>
      <c r="AA78" s="111"/>
      <c r="AB78" s="111"/>
      <c r="AC78" s="111"/>
      <c r="AD78" s="111"/>
    </row>
    <row r="79" spans="1:30" ht="15.75" customHeight="1">
      <c r="A79" s="111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347"/>
      <c r="S79" s="210"/>
      <c r="T79" s="264"/>
      <c r="U79" s="264"/>
      <c r="V79" s="264"/>
      <c r="W79" s="264"/>
      <c r="Z79" s="111"/>
      <c r="AA79" s="111"/>
      <c r="AB79" s="111"/>
      <c r="AC79" s="111"/>
      <c r="AD79" s="111"/>
    </row>
    <row r="80" spans="1:30" ht="15.75" customHeight="1">
      <c r="A80" s="227"/>
      <c r="B80" s="227"/>
      <c r="C80" s="227"/>
      <c r="D80" s="227"/>
      <c r="G80" s="227"/>
      <c r="H80" s="227"/>
      <c r="I80" s="227"/>
      <c r="J80" s="227"/>
      <c r="K80" s="227"/>
      <c r="L80" s="227"/>
      <c r="M80" s="227"/>
      <c r="N80" s="227"/>
      <c r="O80" s="227"/>
      <c r="T80" s="264"/>
      <c r="U80" s="264"/>
      <c r="V80" s="264"/>
      <c r="W80" s="264"/>
      <c r="Z80" s="111"/>
      <c r="AA80" s="111"/>
      <c r="AB80" s="111"/>
      <c r="AC80" s="111"/>
      <c r="AD80" s="111"/>
    </row>
    <row r="81" spans="1:30" ht="15.75" customHeight="1">
      <c r="A81" s="227"/>
      <c r="B81" s="227"/>
      <c r="C81" s="227"/>
      <c r="D81" s="227"/>
      <c r="G81" s="227"/>
      <c r="H81" s="227"/>
      <c r="I81" s="227"/>
      <c r="J81" s="227"/>
      <c r="K81" s="227"/>
      <c r="L81" s="227"/>
      <c r="M81" s="227"/>
      <c r="N81" s="227"/>
      <c r="O81" s="227"/>
      <c r="T81" s="264"/>
      <c r="U81" s="264"/>
      <c r="V81" s="264"/>
      <c r="W81" s="264"/>
      <c r="Z81" s="111"/>
      <c r="AA81" s="111"/>
      <c r="AB81" s="111"/>
      <c r="AC81" s="111"/>
      <c r="AD81" s="111"/>
    </row>
    <row r="82" spans="1:30" ht="15.75" customHeight="1">
      <c r="A82" s="227"/>
      <c r="B82" s="227"/>
      <c r="C82" s="227"/>
      <c r="D82" s="227"/>
      <c r="G82" s="227"/>
      <c r="H82" s="227"/>
      <c r="I82" s="227"/>
      <c r="J82" s="227"/>
      <c r="K82" s="227"/>
      <c r="L82" s="227"/>
      <c r="M82" s="227"/>
      <c r="N82" s="227"/>
      <c r="O82" s="227"/>
      <c r="T82" s="264"/>
      <c r="U82" s="264"/>
      <c r="V82" s="264"/>
      <c r="W82" s="264"/>
      <c r="Z82" s="111"/>
      <c r="AA82" s="111"/>
      <c r="AB82" s="111"/>
      <c r="AC82" s="111"/>
      <c r="AD82" s="111"/>
    </row>
    <row r="83" spans="1:30" ht="15.75" customHeight="1">
      <c r="A83" s="227"/>
      <c r="B83" s="227"/>
      <c r="C83" s="227"/>
      <c r="D83" s="227"/>
      <c r="G83" s="227"/>
      <c r="H83" s="227"/>
      <c r="I83" s="227"/>
      <c r="J83" s="227"/>
      <c r="K83" s="227"/>
      <c r="L83" s="227"/>
      <c r="M83" s="227"/>
      <c r="N83" s="227"/>
      <c r="O83" s="227"/>
      <c r="T83" s="264"/>
      <c r="U83" s="264"/>
      <c r="V83" s="264"/>
      <c r="W83" s="264"/>
      <c r="Z83" s="111"/>
      <c r="AA83" s="111"/>
      <c r="AB83" s="111"/>
      <c r="AC83" s="111"/>
      <c r="AD83" s="111"/>
    </row>
    <row r="84" spans="1:30" ht="15.75" customHeight="1">
      <c r="A84" s="227"/>
      <c r="B84" s="227"/>
      <c r="C84" s="227"/>
      <c r="D84" s="227"/>
      <c r="G84" s="227"/>
      <c r="H84" s="227"/>
      <c r="I84" s="227"/>
      <c r="J84" s="227"/>
      <c r="K84" s="227"/>
      <c r="L84" s="227"/>
      <c r="M84" s="227"/>
      <c r="N84" s="227"/>
      <c r="O84" s="227"/>
      <c r="T84" s="264"/>
      <c r="U84" s="264"/>
      <c r="V84" s="264"/>
      <c r="W84" s="264"/>
      <c r="Z84" s="111"/>
      <c r="AA84" s="111"/>
      <c r="AB84" s="111"/>
      <c r="AC84" s="111"/>
      <c r="AD84" s="111"/>
    </row>
    <row r="85" spans="1:30" ht="15.75" customHeight="1">
      <c r="A85" s="227"/>
      <c r="B85" s="227"/>
      <c r="C85" s="227"/>
      <c r="D85" s="227"/>
      <c r="G85" s="227"/>
      <c r="H85" s="227"/>
      <c r="I85" s="227"/>
      <c r="J85" s="227"/>
      <c r="K85" s="227"/>
      <c r="L85" s="227"/>
      <c r="M85" s="227"/>
      <c r="N85" s="227"/>
      <c r="O85" s="227"/>
      <c r="T85" s="264"/>
      <c r="U85" s="264"/>
      <c r="V85" s="264"/>
      <c r="W85" s="264"/>
      <c r="Z85" s="111"/>
      <c r="AA85" s="111"/>
      <c r="AB85" s="111"/>
      <c r="AC85" s="111"/>
      <c r="AD85" s="111"/>
    </row>
    <row r="86" spans="1:30" ht="15.75" customHeight="1">
      <c r="A86" s="227"/>
      <c r="B86" s="227"/>
      <c r="C86" s="227"/>
      <c r="D86" s="227"/>
      <c r="G86" s="227"/>
      <c r="H86" s="227"/>
      <c r="I86" s="227"/>
      <c r="J86" s="227"/>
      <c r="K86" s="227"/>
      <c r="L86" s="227"/>
      <c r="M86" s="227"/>
      <c r="N86" s="227"/>
      <c r="O86" s="227"/>
      <c r="T86" s="264"/>
      <c r="U86" s="264"/>
      <c r="V86" s="264"/>
      <c r="W86" s="264"/>
      <c r="Z86" s="111"/>
      <c r="AA86" s="111"/>
      <c r="AB86" s="111"/>
      <c r="AC86" s="111"/>
      <c r="AD86" s="111"/>
    </row>
    <row r="87" spans="1:30" ht="15.75" customHeight="1">
      <c r="A87" s="227"/>
      <c r="B87" s="227"/>
      <c r="C87" s="227"/>
      <c r="D87" s="227"/>
      <c r="G87" s="227"/>
      <c r="H87" s="227"/>
      <c r="I87" s="227"/>
      <c r="J87" s="227"/>
      <c r="K87" s="227"/>
      <c r="L87" s="227"/>
      <c r="M87" s="227"/>
      <c r="N87" s="227"/>
      <c r="O87" s="227"/>
      <c r="T87" s="264"/>
      <c r="U87" s="264"/>
      <c r="V87" s="264"/>
      <c r="W87" s="264"/>
      <c r="Z87" s="111"/>
      <c r="AA87" s="111"/>
      <c r="AB87" s="111"/>
      <c r="AC87" s="111"/>
      <c r="AD87" s="111"/>
    </row>
    <row r="88" spans="1:30" ht="15.75" customHeight="1">
      <c r="A88" s="227"/>
      <c r="B88" s="227"/>
      <c r="C88" s="227"/>
      <c r="D88" s="227"/>
      <c r="G88" s="227"/>
      <c r="H88" s="227"/>
      <c r="I88" s="227"/>
      <c r="J88" s="227"/>
      <c r="K88" s="227"/>
      <c r="L88" s="227"/>
      <c r="M88" s="227"/>
      <c r="N88" s="227"/>
      <c r="O88" s="227"/>
      <c r="T88" s="264"/>
      <c r="U88" s="264"/>
      <c r="V88" s="264"/>
      <c r="W88" s="264"/>
      <c r="Z88" s="111"/>
      <c r="AA88" s="111"/>
      <c r="AB88" s="111"/>
      <c r="AC88" s="111"/>
      <c r="AD88" s="111"/>
    </row>
    <row r="89" spans="1:30" ht="15.75" customHeight="1">
      <c r="A89" s="227"/>
      <c r="B89" s="227"/>
      <c r="C89" s="227"/>
      <c r="D89" s="227"/>
      <c r="G89" s="227"/>
      <c r="H89" s="227"/>
      <c r="I89" s="227"/>
      <c r="J89" s="227"/>
      <c r="K89" s="227"/>
      <c r="L89" s="227"/>
      <c r="M89" s="227"/>
      <c r="N89" s="227"/>
      <c r="O89" s="227"/>
      <c r="T89" s="264"/>
      <c r="U89" s="264"/>
      <c r="V89" s="264"/>
      <c r="W89" s="264"/>
      <c r="Z89" s="111"/>
      <c r="AA89" s="111"/>
      <c r="AB89" s="111"/>
      <c r="AC89" s="111"/>
      <c r="AD89" s="111"/>
    </row>
    <row r="90" spans="1:30" ht="15.75" customHeight="1">
      <c r="A90" s="227"/>
      <c r="B90" s="227"/>
      <c r="C90" s="227"/>
      <c r="D90" s="227"/>
      <c r="G90" s="227"/>
      <c r="H90" s="227"/>
      <c r="I90" s="227"/>
      <c r="J90" s="227"/>
      <c r="K90" s="227"/>
      <c r="L90" s="227"/>
      <c r="M90" s="227"/>
      <c r="N90" s="227"/>
      <c r="O90" s="227"/>
      <c r="T90" s="264"/>
      <c r="U90" s="264"/>
      <c r="V90" s="264"/>
      <c r="W90" s="264"/>
      <c r="Z90" s="111"/>
      <c r="AA90" s="111"/>
      <c r="AB90" s="111"/>
      <c r="AC90" s="111"/>
      <c r="AD90" s="111"/>
    </row>
    <row r="91" spans="1:30" ht="15.75" customHeight="1">
      <c r="A91" s="227"/>
      <c r="B91" s="227"/>
      <c r="C91" s="227"/>
      <c r="D91" s="227"/>
      <c r="G91" s="227"/>
      <c r="H91" s="227"/>
      <c r="I91" s="227"/>
      <c r="J91" s="227"/>
      <c r="K91" s="227"/>
      <c r="L91" s="227"/>
      <c r="M91" s="227"/>
      <c r="N91" s="227"/>
      <c r="O91" s="227"/>
      <c r="T91" s="264"/>
      <c r="U91" s="264"/>
      <c r="V91" s="264"/>
      <c r="W91" s="264"/>
      <c r="Z91" s="111"/>
      <c r="AA91" s="111"/>
      <c r="AB91" s="111"/>
      <c r="AC91" s="111"/>
      <c r="AD91" s="111"/>
    </row>
    <row r="92" spans="1:30" ht="15.75" customHeight="1">
      <c r="A92" s="227"/>
      <c r="B92" s="227"/>
      <c r="C92" s="227"/>
      <c r="D92" s="227"/>
      <c r="G92" s="227"/>
      <c r="H92" s="227"/>
      <c r="I92" s="227"/>
      <c r="J92" s="227"/>
      <c r="K92" s="227"/>
      <c r="L92" s="227"/>
      <c r="M92" s="227"/>
      <c r="N92" s="227"/>
      <c r="O92" s="227"/>
      <c r="T92" s="264"/>
      <c r="U92" s="264"/>
      <c r="V92" s="264"/>
      <c r="W92" s="264"/>
      <c r="Z92" s="111"/>
      <c r="AA92" s="111"/>
      <c r="AB92" s="111"/>
      <c r="AC92" s="111"/>
      <c r="AD92" s="111"/>
    </row>
    <row r="93" spans="1:30" ht="15.75" customHeight="1">
      <c r="A93" s="227"/>
      <c r="B93" s="227"/>
      <c r="C93" s="227"/>
      <c r="D93" s="227"/>
      <c r="G93" s="227"/>
      <c r="H93" s="227"/>
      <c r="I93" s="227"/>
      <c r="J93" s="227"/>
      <c r="K93" s="227"/>
      <c r="L93" s="227"/>
      <c r="M93" s="227"/>
      <c r="N93" s="227"/>
      <c r="O93" s="227"/>
      <c r="Z93" s="111"/>
      <c r="AA93" s="111"/>
      <c r="AB93" s="111"/>
      <c r="AC93" s="111"/>
      <c r="AD93" s="111"/>
    </row>
    <row r="94" spans="1:30" ht="15.75" customHeight="1">
      <c r="A94" s="227"/>
      <c r="B94" s="227"/>
      <c r="C94" s="227"/>
      <c r="D94" s="227"/>
      <c r="G94" s="227"/>
      <c r="H94" s="227"/>
      <c r="I94" s="227"/>
      <c r="J94" s="227"/>
      <c r="K94" s="227"/>
      <c r="L94" s="227"/>
      <c r="M94" s="227"/>
      <c r="N94" s="227"/>
      <c r="O94" s="227"/>
      <c r="Z94" s="111"/>
      <c r="AA94" s="111"/>
      <c r="AB94" s="111"/>
      <c r="AC94" s="111"/>
      <c r="AD94" s="111"/>
    </row>
    <row r="95" spans="1:30" ht="15.75" customHeight="1">
      <c r="A95" s="227"/>
      <c r="B95" s="227"/>
      <c r="C95" s="227"/>
      <c r="D95" s="227"/>
      <c r="G95" s="227"/>
      <c r="H95" s="227"/>
      <c r="I95" s="227"/>
      <c r="J95" s="227"/>
      <c r="K95" s="227"/>
      <c r="L95" s="227"/>
      <c r="M95" s="227"/>
      <c r="N95" s="227"/>
      <c r="O95" s="227"/>
      <c r="Z95" s="111"/>
      <c r="AA95" s="111"/>
      <c r="AB95" s="111"/>
      <c r="AC95" s="111"/>
      <c r="AD95" s="111"/>
    </row>
    <row r="96" spans="1:30" ht="15.75" customHeight="1">
      <c r="A96" s="227"/>
      <c r="B96" s="227"/>
      <c r="C96" s="227"/>
      <c r="D96" s="227"/>
      <c r="G96" s="227"/>
      <c r="H96" s="227"/>
      <c r="I96" s="227"/>
      <c r="J96" s="227"/>
      <c r="K96" s="227"/>
      <c r="L96" s="227"/>
      <c r="M96" s="227"/>
      <c r="N96" s="227"/>
      <c r="O96" s="227"/>
      <c r="Z96" s="111"/>
      <c r="AA96" s="111"/>
      <c r="AB96" s="111"/>
      <c r="AC96" s="111"/>
      <c r="AD96" s="111"/>
    </row>
    <row r="97" spans="1:30" ht="15.75" customHeight="1">
      <c r="A97" s="227"/>
      <c r="B97" s="227"/>
      <c r="C97" s="227"/>
      <c r="D97" s="227"/>
      <c r="G97" s="227"/>
      <c r="H97" s="227"/>
      <c r="I97" s="227"/>
      <c r="J97" s="227"/>
      <c r="K97" s="227"/>
      <c r="L97" s="227"/>
      <c r="M97" s="227"/>
      <c r="N97" s="227"/>
      <c r="O97" s="227"/>
      <c r="Z97" s="111"/>
      <c r="AA97" s="111"/>
      <c r="AB97" s="111"/>
      <c r="AC97" s="111"/>
      <c r="AD97" s="111"/>
    </row>
    <row r="98" spans="1:30" ht="15.75" customHeight="1">
      <c r="A98" s="227"/>
      <c r="B98" s="227"/>
      <c r="C98" s="227"/>
      <c r="D98" s="227"/>
      <c r="G98" s="227"/>
      <c r="H98" s="227"/>
      <c r="I98" s="227"/>
      <c r="J98" s="227"/>
      <c r="K98" s="227"/>
      <c r="L98" s="227"/>
      <c r="M98" s="227"/>
      <c r="N98" s="227"/>
      <c r="O98" s="227"/>
      <c r="Z98" s="111"/>
      <c r="AA98" s="111"/>
      <c r="AB98" s="111"/>
      <c r="AC98" s="111"/>
      <c r="AD98" s="111"/>
    </row>
    <row r="99" spans="1:30" ht="15.75" customHeight="1">
      <c r="A99" s="227"/>
      <c r="B99" s="227"/>
      <c r="C99" s="227"/>
      <c r="D99" s="227"/>
      <c r="G99" s="227"/>
      <c r="H99" s="227"/>
      <c r="I99" s="227"/>
      <c r="J99" s="227"/>
      <c r="K99" s="227"/>
      <c r="L99" s="227"/>
      <c r="M99" s="227"/>
      <c r="N99" s="227"/>
      <c r="O99" s="227"/>
      <c r="Z99" s="111"/>
      <c r="AA99" s="111"/>
      <c r="AB99" s="111"/>
      <c r="AC99" s="111"/>
      <c r="AD99" s="111"/>
    </row>
    <row r="100" spans="1:30" ht="15.75" customHeight="1">
      <c r="A100" s="227"/>
      <c r="B100" s="227"/>
      <c r="C100" s="227"/>
      <c r="D100" s="227"/>
      <c r="G100" s="227"/>
      <c r="H100" s="227"/>
      <c r="I100" s="227"/>
      <c r="J100" s="227"/>
      <c r="K100" s="227"/>
      <c r="L100" s="227"/>
      <c r="M100" s="227"/>
      <c r="N100" s="227"/>
      <c r="O100" s="227"/>
      <c r="Z100" s="111"/>
      <c r="AA100" s="111"/>
      <c r="AB100" s="111"/>
      <c r="AC100" s="111"/>
      <c r="AD100" s="111"/>
    </row>
    <row r="101" spans="1:30" ht="15.75" customHeight="1">
      <c r="A101" s="227"/>
      <c r="B101" s="227"/>
      <c r="C101" s="227"/>
      <c r="D101" s="227"/>
      <c r="G101" s="227"/>
      <c r="H101" s="227"/>
      <c r="I101" s="227"/>
      <c r="J101" s="227"/>
      <c r="K101" s="227"/>
      <c r="L101" s="227"/>
      <c r="M101" s="227"/>
      <c r="N101" s="227"/>
      <c r="O101" s="227"/>
      <c r="Z101" s="111"/>
      <c r="AA101" s="111"/>
      <c r="AB101" s="111"/>
      <c r="AC101" s="111"/>
      <c r="AD101" s="111"/>
    </row>
    <row r="102" spans="1:30" ht="15.75" customHeight="1">
      <c r="A102" s="227"/>
      <c r="B102" s="227"/>
      <c r="C102" s="227"/>
      <c r="D102" s="227"/>
      <c r="G102" s="227"/>
      <c r="H102" s="227"/>
      <c r="I102" s="227"/>
      <c r="J102" s="227"/>
      <c r="K102" s="227"/>
      <c r="L102" s="227"/>
      <c r="M102" s="227"/>
      <c r="N102" s="227"/>
      <c r="O102" s="227"/>
      <c r="Z102" s="111"/>
      <c r="AA102" s="111"/>
      <c r="AB102" s="111"/>
      <c r="AC102" s="111"/>
      <c r="AD102" s="111"/>
    </row>
    <row r="103" spans="1:30" ht="15.75" customHeight="1">
      <c r="A103" s="227"/>
      <c r="B103" s="227"/>
      <c r="C103" s="227"/>
      <c r="D103" s="227"/>
      <c r="G103" s="227"/>
      <c r="H103" s="227"/>
      <c r="I103" s="227"/>
      <c r="J103" s="227"/>
      <c r="K103" s="227"/>
      <c r="L103" s="227"/>
      <c r="M103" s="227"/>
      <c r="N103" s="227"/>
      <c r="O103" s="227"/>
      <c r="Z103" s="111"/>
      <c r="AA103" s="111"/>
      <c r="AB103" s="111"/>
      <c r="AC103" s="111"/>
      <c r="AD103" s="111"/>
    </row>
    <row r="104" spans="1:30" ht="15.75" customHeight="1">
      <c r="A104" s="227"/>
      <c r="B104" s="227"/>
      <c r="C104" s="227"/>
      <c r="D104" s="227"/>
      <c r="G104" s="227"/>
      <c r="H104" s="227"/>
      <c r="I104" s="227"/>
      <c r="J104" s="227"/>
      <c r="K104" s="227"/>
      <c r="L104" s="227"/>
      <c r="M104" s="227"/>
      <c r="N104" s="227"/>
      <c r="O104" s="227"/>
      <c r="Z104" s="111"/>
      <c r="AA104" s="111"/>
      <c r="AB104" s="111"/>
      <c r="AC104" s="111"/>
      <c r="AD104" s="111"/>
    </row>
    <row r="105" spans="1:30" ht="15.75" customHeight="1">
      <c r="A105" s="227"/>
      <c r="B105" s="227"/>
      <c r="C105" s="227"/>
      <c r="D105" s="227"/>
      <c r="G105" s="227"/>
      <c r="H105" s="227"/>
      <c r="I105" s="227"/>
      <c r="J105" s="227"/>
      <c r="K105" s="227"/>
      <c r="L105" s="227"/>
      <c r="M105" s="227"/>
      <c r="N105" s="227"/>
      <c r="O105" s="227"/>
      <c r="Z105" s="111"/>
      <c r="AA105" s="111"/>
      <c r="AB105" s="111"/>
      <c r="AC105" s="111"/>
      <c r="AD105" s="111"/>
    </row>
    <row r="106" spans="1:30" ht="15.75" customHeight="1">
      <c r="A106" s="227"/>
      <c r="B106" s="227"/>
      <c r="C106" s="227"/>
      <c r="D106" s="227"/>
      <c r="G106" s="227"/>
      <c r="H106" s="227"/>
      <c r="I106" s="227"/>
      <c r="J106" s="227"/>
      <c r="K106" s="227"/>
      <c r="L106" s="227"/>
      <c r="M106" s="227"/>
      <c r="N106" s="227"/>
      <c r="O106" s="227"/>
      <c r="Z106" s="111"/>
      <c r="AA106" s="111"/>
      <c r="AB106" s="111"/>
      <c r="AC106" s="111"/>
      <c r="AD106" s="111"/>
    </row>
    <row r="107" spans="1:30" ht="15.75" customHeight="1">
      <c r="A107" s="227"/>
      <c r="B107" s="227"/>
      <c r="C107" s="227"/>
      <c r="D107" s="227"/>
      <c r="G107" s="227"/>
      <c r="H107" s="227"/>
      <c r="I107" s="227"/>
      <c r="J107" s="227"/>
      <c r="K107" s="227"/>
      <c r="L107" s="227"/>
      <c r="M107" s="227"/>
      <c r="N107" s="227"/>
      <c r="O107" s="227"/>
      <c r="Z107" s="111"/>
      <c r="AA107" s="111"/>
      <c r="AB107" s="111"/>
      <c r="AC107" s="111"/>
      <c r="AD107" s="111"/>
    </row>
    <row r="108" spans="1:30" ht="15.75" customHeight="1">
      <c r="A108" s="227"/>
      <c r="B108" s="227"/>
      <c r="C108" s="227"/>
      <c r="D108" s="227"/>
      <c r="G108" s="227"/>
      <c r="H108" s="227"/>
      <c r="I108" s="227"/>
      <c r="J108" s="227"/>
      <c r="K108" s="227"/>
      <c r="L108" s="227"/>
      <c r="M108" s="227"/>
      <c r="N108" s="227"/>
      <c r="O108" s="227"/>
      <c r="Z108" s="111"/>
      <c r="AA108" s="111"/>
      <c r="AB108" s="111"/>
      <c r="AC108" s="111"/>
      <c r="AD108" s="111"/>
    </row>
    <row r="109" spans="1:30" ht="15.75" customHeight="1">
      <c r="A109" s="227"/>
      <c r="B109" s="227"/>
      <c r="C109" s="227"/>
      <c r="D109" s="227"/>
      <c r="G109" s="227"/>
      <c r="H109" s="227"/>
      <c r="I109" s="227"/>
      <c r="J109" s="227"/>
      <c r="K109" s="227"/>
      <c r="L109" s="227"/>
      <c r="M109" s="227"/>
      <c r="N109" s="227"/>
      <c r="O109" s="227"/>
      <c r="Z109" s="111"/>
      <c r="AA109" s="111"/>
      <c r="AB109" s="111"/>
      <c r="AC109" s="111"/>
      <c r="AD109" s="111"/>
    </row>
    <row r="110" spans="1:30" ht="15.75" customHeight="1">
      <c r="A110" s="227"/>
      <c r="B110" s="227"/>
      <c r="C110" s="227"/>
      <c r="D110" s="227"/>
      <c r="G110" s="227"/>
      <c r="H110" s="227"/>
      <c r="I110" s="227"/>
      <c r="J110" s="227"/>
      <c r="K110" s="227"/>
      <c r="L110" s="227"/>
      <c r="M110" s="227"/>
      <c r="N110" s="227"/>
      <c r="O110" s="227"/>
      <c r="Z110" s="111"/>
      <c r="AA110" s="111"/>
      <c r="AB110" s="111"/>
      <c r="AC110" s="111"/>
      <c r="AD110" s="111"/>
    </row>
    <row r="111" spans="1:30" ht="15.75" customHeight="1">
      <c r="A111" s="227"/>
      <c r="B111" s="227"/>
      <c r="C111" s="227"/>
      <c r="D111" s="227"/>
      <c r="G111" s="227"/>
      <c r="H111" s="227"/>
      <c r="I111" s="227"/>
      <c r="J111" s="227"/>
      <c r="K111" s="227"/>
      <c r="L111" s="227"/>
      <c r="M111" s="227"/>
      <c r="N111" s="227"/>
      <c r="O111" s="227"/>
      <c r="Z111" s="111"/>
      <c r="AA111" s="111"/>
      <c r="AB111" s="111"/>
      <c r="AC111" s="111"/>
      <c r="AD111" s="111"/>
    </row>
    <row r="112" spans="1:30" ht="15.75" customHeight="1">
      <c r="A112" s="227"/>
      <c r="B112" s="227"/>
      <c r="C112" s="227"/>
      <c r="D112" s="227"/>
      <c r="G112" s="227"/>
      <c r="H112" s="227"/>
      <c r="I112" s="227"/>
      <c r="J112" s="227"/>
      <c r="K112" s="227"/>
      <c r="L112" s="227"/>
      <c r="M112" s="227"/>
      <c r="N112" s="227"/>
      <c r="O112" s="227"/>
      <c r="Z112" s="111"/>
      <c r="AA112" s="111"/>
      <c r="AB112" s="111"/>
      <c r="AC112" s="111"/>
      <c r="AD112" s="111"/>
    </row>
    <row r="113" spans="1:30" ht="15.75" customHeight="1">
      <c r="A113" s="227"/>
      <c r="B113" s="227"/>
      <c r="C113" s="227"/>
      <c r="D113" s="227"/>
      <c r="G113" s="227"/>
      <c r="H113" s="227"/>
      <c r="I113" s="227"/>
      <c r="J113" s="227"/>
      <c r="K113" s="227"/>
      <c r="L113" s="227"/>
      <c r="M113" s="227"/>
      <c r="N113" s="227"/>
      <c r="O113" s="227"/>
      <c r="Z113" s="111"/>
      <c r="AA113" s="111"/>
      <c r="AB113" s="111"/>
      <c r="AC113" s="111"/>
      <c r="AD113" s="111"/>
    </row>
    <row r="114" spans="1:30" ht="15.75" customHeight="1">
      <c r="A114" s="227"/>
      <c r="B114" s="227"/>
      <c r="C114" s="227"/>
      <c r="D114" s="227"/>
      <c r="G114" s="227"/>
      <c r="H114" s="227"/>
      <c r="I114" s="227"/>
      <c r="J114" s="227"/>
      <c r="K114" s="227"/>
      <c r="L114" s="227"/>
      <c r="M114" s="227"/>
      <c r="N114" s="227"/>
      <c r="O114" s="227"/>
      <c r="Z114" s="111"/>
      <c r="AA114" s="111"/>
      <c r="AB114" s="111"/>
      <c r="AC114" s="111"/>
      <c r="AD114" s="111"/>
    </row>
    <row r="115" spans="1:30" ht="15.75" customHeight="1">
      <c r="A115" s="227"/>
      <c r="B115" s="227"/>
      <c r="C115" s="227"/>
      <c r="D115" s="227"/>
      <c r="G115" s="227"/>
      <c r="H115" s="227"/>
      <c r="I115" s="227"/>
      <c r="J115" s="227"/>
      <c r="K115" s="227"/>
      <c r="L115" s="227"/>
      <c r="M115" s="227"/>
      <c r="N115" s="227"/>
      <c r="O115" s="227"/>
      <c r="Z115" s="111"/>
      <c r="AA115" s="111"/>
      <c r="AB115" s="111"/>
      <c r="AC115" s="111"/>
      <c r="AD115" s="111"/>
    </row>
    <row r="116" spans="1:30" ht="15.75" customHeight="1">
      <c r="A116" s="227"/>
      <c r="B116" s="227"/>
      <c r="C116" s="227"/>
      <c r="D116" s="227"/>
      <c r="G116" s="227"/>
      <c r="H116" s="227"/>
      <c r="I116" s="227"/>
      <c r="J116" s="227"/>
      <c r="K116" s="227"/>
      <c r="L116" s="227"/>
      <c r="M116" s="227"/>
      <c r="N116" s="227"/>
      <c r="O116" s="227"/>
      <c r="Z116" s="111"/>
      <c r="AA116" s="111"/>
      <c r="AB116" s="111"/>
      <c r="AC116" s="111"/>
      <c r="AD116" s="111"/>
    </row>
    <row r="117" spans="1:30" ht="15.75" customHeight="1">
      <c r="A117" s="227"/>
      <c r="B117" s="227"/>
      <c r="C117" s="227"/>
      <c r="D117" s="227"/>
      <c r="G117" s="227"/>
      <c r="H117" s="227"/>
      <c r="I117" s="227"/>
      <c r="J117" s="227"/>
      <c r="K117" s="227"/>
      <c r="L117" s="227"/>
      <c r="M117" s="227"/>
      <c r="N117" s="227"/>
      <c r="O117" s="227"/>
      <c r="Z117" s="111"/>
      <c r="AA117" s="111"/>
      <c r="AB117" s="111"/>
      <c r="AC117" s="111"/>
      <c r="AD117" s="111"/>
    </row>
    <row r="118" spans="1:30" ht="15.75" customHeight="1">
      <c r="A118" s="227"/>
      <c r="B118" s="227"/>
      <c r="C118" s="227"/>
      <c r="D118" s="227"/>
      <c r="G118" s="227"/>
      <c r="H118" s="227"/>
      <c r="I118" s="227"/>
      <c r="J118" s="227"/>
      <c r="K118" s="227"/>
      <c r="L118" s="227"/>
      <c r="M118" s="227"/>
      <c r="N118" s="227"/>
      <c r="O118" s="227"/>
      <c r="Z118" s="111"/>
      <c r="AA118" s="111"/>
      <c r="AB118" s="111"/>
      <c r="AC118" s="111"/>
      <c r="AD118" s="111"/>
    </row>
    <row r="119" spans="1:30" ht="15.75" customHeight="1">
      <c r="A119" s="227"/>
      <c r="B119" s="227"/>
      <c r="C119" s="227"/>
      <c r="D119" s="227"/>
      <c r="G119" s="227"/>
      <c r="H119" s="227"/>
      <c r="I119" s="227"/>
      <c r="J119" s="227"/>
      <c r="K119" s="227"/>
      <c r="L119" s="227"/>
      <c r="M119" s="227"/>
      <c r="N119" s="227"/>
      <c r="O119" s="227"/>
    </row>
    <row r="120" spans="1:30" ht="15.75" customHeight="1">
      <c r="A120" s="227"/>
      <c r="B120" s="227"/>
      <c r="C120" s="227"/>
      <c r="D120" s="227"/>
      <c r="G120" s="227"/>
      <c r="H120" s="227"/>
      <c r="I120" s="227"/>
      <c r="J120" s="227"/>
      <c r="K120" s="227"/>
      <c r="L120" s="227"/>
      <c r="M120" s="227"/>
      <c r="N120" s="227"/>
      <c r="O120" s="227"/>
    </row>
    <row r="121" spans="1:30" ht="15.75" customHeight="1">
      <c r="A121" s="227"/>
      <c r="B121" s="227"/>
      <c r="C121" s="227"/>
      <c r="D121" s="227"/>
      <c r="G121" s="227"/>
      <c r="H121" s="227"/>
      <c r="I121" s="227"/>
      <c r="J121" s="227"/>
      <c r="K121" s="227"/>
      <c r="L121" s="227"/>
      <c r="M121" s="227"/>
      <c r="N121" s="227"/>
      <c r="O121" s="227"/>
    </row>
    <row r="122" spans="1:30" ht="15.75" customHeight="1">
      <c r="A122" s="227"/>
      <c r="B122" s="227"/>
      <c r="C122" s="227"/>
      <c r="D122" s="227"/>
      <c r="G122" s="227"/>
      <c r="H122" s="227"/>
      <c r="I122" s="227"/>
      <c r="J122" s="227"/>
      <c r="K122" s="227"/>
      <c r="L122" s="227"/>
      <c r="M122" s="227"/>
      <c r="N122" s="227"/>
      <c r="O122" s="227"/>
    </row>
    <row r="123" spans="1:30" ht="15.75" customHeight="1">
      <c r="A123" s="227"/>
      <c r="B123" s="227"/>
      <c r="C123" s="227"/>
      <c r="D123" s="227"/>
      <c r="G123" s="227"/>
      <c r="H123" s="227"/>
      <c r="I123" s="227"/>
      <c r="J123" s="227"/>
      <c r="K123" s="227"/>
      <c r="L123" s="227"/>
      <c r="M123" s="227"/>
      <c r="N123" s="227"/>
      <c r="O123" s="227"/>
    </row>
    <row r="124" spans="1:30" ht="15.75" customHeight="1">
      <c r="A124" s="227"/>
      <c r="B124" s="227"/>
      <c r="C124" s="227"/>
      <c r="D124" s="227"/>
      <c r="G124" s="227"/>
      <c r="H124" s="227"/>
      <c r="I124" s="227"/>
      <c r="J124" s="227"/>
      <c r="K124" s="227"/>
      <c r="L124" s="227"/>
      <c r="M124" s="227"/>
      <c r="N124" s="227"/>
      <c r="O124" s="227"/>
    </row>
    <row r="125" spans="1:30" ht="15.75" customHeight="1">
      <c r="A125" s="227"/>
      <c r="B125" s="227"/>
      <c r="C125" s="227"/>
      <c r="D125" s="227"/>
      <c r="G125" s="227"/>
      <c r="H125" s="227"/>
      <c r="I125" s="227"/>
      <c r="J125" s="227"/>
      <c r="K125" s="227"/>
      <c r="L125" s="227"/>
      <c r="M125" s="227"/>
      <c r="N125" s="227"/>
      <c r="O125" s="227"/>
    </row>
    <row r="126" spans="1:30" ht="15.75" customHeight="1">
      <c r="A126" s="227"/>
      <c r="B126" s="227"/>
      <c r="C126" s="227"/>
      <c r="D126" s="227"/>
      <c r="G126" s="227"/>
      <c r="H126" s="227"/>
      <c r="I126" s="227"/>
      <c r="J126" s="227"/>
      <c r="K126" s="227"/>
      <c r="L126" s="227"/>
      <c r="M126" s="227"/>
      <c r="N126" s="227"/>
      <c r="O126" s="227"/>
    </row>
    <row r="127" spans="1:30" ht="15.75" customHeight="1">
      <c r="A127" s="227"/>
      <c r="B127" s="227"/>
      <c r="C127" s="227"/>
      <c r="D127" s="227"/>
      <c r="G127" s="227"/>
      <c r="H127" s="227"/>
      <c r="I127" s="227"/>
      <c r="J127" s="227"/>
      <c r="K127" s="227"/>
      <c r="L127" s="227"/>
      <c r="M127" s="227"/>
      <c r="N127" s="227"/>
      <c r="O127" s="227"/>
    </row>
    <row r="128" spans="1:30" ht="15.75" customHeight="1">
      <c r="A128" s="227"/>
      <c r="B128" s="227"/>
      <c r="C128" s="227"/>
      <c r="D128" s="227"/>
      <c r="G128" s="227"/>
      <c r="H128" s="227"/>
      <c r="I128" s="227"/>
      <c r="J128" s="227"/>
      <c r="K128" s="227"/>
      <c r="L128" s="227"/>
      <c r="M128" s="227"/>
      <c r="N128" s="227"/>
      <c r="O128" s="227"/>
    </row>
    <row r="129" spans="1:15" ht="15.75" customHeight="1">
      <c r="A129" s="227"/>
      <c r="B129" s="227"/>
      <c r="C129" s="227"/>
      <c r="D129" s="227"/>
      <c r="G129" s="227"/>
      <c r="H129" s="227"/>
      <c r="I129" s="227"/>
      <c r="J129" s="227"/>
      <c r="K129" s="227"/>
      <c r="L129" s="227"/>
      <c r="M129" s="227"/>
      <c r="N129" s="227"/>
      <c r="O129" s="227"/>
    </row>
    <row r="130" spans="1:15" ht="15.75" customHeight="1">
      <c r="A130" s="222"/>
      <c r="B130" s="222"/>
      <c r="C130" s="222"/>
      <c r="D130" s="222"/>
      <c r="G130" s="222"/>
      <c r="H130" s="222"/>
      <c r="I130" s="222"/>
      <c r="J130" s="222"/>
      <c r="K130" s="222"/>
      <c r="L130" s="222"/>
      <c r="M130" s="222"/>
      <c r="N130" s="222"/>
      <c r="O130" s="222"/>
    </row>
    <row r="131" spans="1:15" ht="15.75" customHeight="1">
      <c r="A131" s="222"/>
      <c r="B131" s="222"/>
      <c r="C131" s="222"/>
      <c r="D131" s="222"/>
      <c r="G131" s="222"/>
      <c r="H131" s="222"/>
      <c r="I131" s="222"/>
      <c r="J131" s="222"/>
      <c r="K131" s="222"/>
      <c r="L131" s="222"/>
      <c r="M131" s="222"/>
      <c r="N131" s="222"/>
      <c r="O131" s="222"/>
    </row>
    <row r="132" spans="1:15" ht="15.75" customHeight="1">
      <c r="A132" s="222"/>
      <c r="B132" s="222"/>
      <c r="C132" s="222"/>
      <c r="D132" s="222"/>
      <c r="G132" s="222"/>
      <c r="H132" s="222"/>
      <c r="I132" s="222"/>
      <c r="J132" s="222"/>
      <c r="K132" s="222"/>
      <c r="L132" s="222"/>
      <c r="M132" s="222"/>
      <c r="N132" s="222"/>
      <c r="O132" s="222"/>
    </row>
    <row r="133" spans="1:15" ht="15.75" customHeight="1">
      <c r="A133" s="222"/>
      <c r="B133" s="222"/>
      <c r="C133" s="222"/>
      <c r="D133" s="222"/>
      <c r="G133" s="222"/>
      <c r="H133" s="222"/>
      <c r="I133" s="222"/>
      <c r="J133" s="222"/>
      <c r="K133" s="222"/>
      <c r="L133" s="222"/>
      <c r="M133" s="222"/>
      <c r="N133" s="222"/>
      <c r="O133" s="222"/>
    </row>
    <row r="134" spans="1:15" ht="15.75" customHeight="1">
      <c r="A134" s="222"/>
      <c r="B134" s="222"/>
      <c r="C134" s="222"/>
      <c r="D134" s="222"/>
      <c r="G134" s="222"/>
      <c r="H134" s="222"/>
      <c r="I134" s="222"/>
      <c r="J134" s="222"/>
      <c r="K134" s="222"/>
      <c r="L134" s="222"/>
      <c r="M134" s="222"/>
      <c r="N134" s="222"/>
      <c r="O134" s="222"/>
    </row>
    <row r="135" spans="1:15" ht="15.75" customHeight="1">
      <c r="A135" s="222"/>
      <c r="B135" s="222"/>
      <c r="C135" s="222"/>
      <c r="D135" s="222"/>
      <c r="G135" s="222"/>
      <c r="H135" s="222"/>
      <c r="I135" s="222"/>
      <c r="J135" s="222"/>
      <c r="K135" s="222"/>
      <c r="L135" s="222"/>
      <c r="M135" s="222"/>
      <c r="N135" s="222"/>
      <c r="O135" s="222"/>
    </row>
    <row r="136" spans="1:15" ht="15.75" customHeight="1">
      <c r="A136" s="222"/>
      <c r="B136" s="222"/>
      <c r="C136" s="222"/>
      <c r="D136" s="222"/>
      <c r="G136" s="222"/>
      <c r="H136" s="222"/>
      <c r="I136" s="222"/>
      <c r="J136" s="222"/>
      <c r="K136" s="222"/>
      <c r="L136" s="222"/>
      <c r="M136" s="222"/>
      <c r="N136" s="222"/>
      <c r="O136" s="222"/>
    </row>
    <row r="137" spans="1:15" ht="15.75" customHeight="1">
      <c r="A137" s="222"/>
      <c r="B137" s="222"/>
      <c r="C137" s="222"/>
      <c r="D137" s="222"/>
      <c r="G137" s="222"/>
      <c r="H137" s="222"/>
      <c r="I137" s="222"/>
      <c r="J137" s="222"/>
      <c r="K137" s="222"/>
      <c r="L137" s="222"/>
      <c r="M137" s="222"/>
      <c r="N137" s="222"/>
      <c r="O137" s="222"/>
    </row>
    <row r="138" spans="1:15" ht="15.75" customHeight="1">
      <c r="A138" s="222"/>
      <c r="B138" s="222"/>
      <c r="C138" s="222"/>
      <c r="D138" s="222"/>
      <c r="G138" s="222"/>
      <c r="H138" s="222"/>
      <c r="I138" s="222"/>
      <c r="J138" s="222"/>
      <c r="K138" s="222"/>
      <c r="L138" s="222"/>
      <c r="M138" s="222"/>
      <c r="N138" s="222"/>
      <c r="O138" s="222"/>
    </row>
    <row r="139" spans="1:15" ht="15.75" customHeight="1">
      <c r="A139" s="222"/>
      <c r="B139" s="222"/>
      <c r="C139" s="222"/>
      <c r="D139" s="222"/>
      <c r="G139" s="222"/>
      <c r="H139" s="222"/>
      <c r="I139" s="222"/>
      <c r="J139" s="222"/>
      <c r="K139" s="222"/>
      <c r="L139" s="222"/>
      <c r="M139" s="222"/>
      <c r="N139" s="222"/>
      <c r="O139" s="222"/>
    </row>
    <row r="140" spans="1:15" ht="15.75" customHeight="1">
      <c r="A140" s="222"/>
      <c r="B140" s="222"/>
      <c r="C140" s="222"/>
      <c r="D140" s="222"/>
      <c r="G140" s="222"/>
      <c r="H140" s="222"/>
      <c r="I140" s="222"/>
      <c r="J140" s="222"/>
      <c r="K140" s="222"/>
      <c r="L140" s="222"/>
      <c r="M140" s="222"/>
      <c r="N140" s="222"/>
      <c r="O140" s="222"/>
    </row>
    <row r="141" spans="1:15" ht="15.75" customHeight="1">
      <c r="A141" s="222"/>
      <c r="B141" s="222"/>
      <c r="C141" s="222"/>
      <c r="D141" s="222"/>
      <c r="G141" s="222"/>
      <c r="H141" s="222"/>
      <c r="I141" s="222"/>
      <c r="J141" s="222"/>
      <c r="K141" s="222"/>
      <c r="L141" s="222"/>
      <c r="M141" s="222"/>
      <c r="N141" s="222"/>
      <c r="O141" s="222"/>
    </row>
    <row r="142" spans="1:15" ht="15.75" customHeight="1">
      <c r="A142" s="222"/>
      <c r="B142" s="222"/>
      <c r="C142" s="222"/>
      <c r="D142" s="222"/>
      <c r="G142" s="222"/>
      <c r="H142" s="222"/>
      <c r="I142" s="222"/>
      <c r="J142" s="222"/>
      <c r="K142" s="222"/>
      <c r="L142" s="222"/>
      <c r="M142" s="222"/>
      <c r="N142" s="222"/>
      <c r="O142" s="222"/>
    </row>
    <row r="143" spans="1:15" ht="15.75" customHeight="1">
      <c r="A143" s="222"/>
      <c r="B143" s="222"/>
      <c r="C143" s="222"/>
      <c r="D143" s="222"/>
      <c r="G143" s="222"/>
      <c r="H143" s="222"/>
      <c r="I143" s="222"/>
      <c r="J143" s="222"/>
      <c r="K143" s="222"/>
      <c r="L143" s="222"/>
      <c r="M143" s="222"/>
      <c r="N143" s="222"/>
      <c r="O143" s="222"/>
    </row>
    <row r="144" spans="1:15" ht="15.75" customHeight="1">
      <c r="A144" s="222"/>
      <c r="B144" s="222"/>
      <c r="C144" s="222"/>
      <c r="D144" s="222"/>
      <c r="G144" s="222"/>
      <c r="H144" s="222"/>
      <c r="I144" s="222"/>
      <c r="J144" s="222"/>
      <c r="K144" s="222"/>
      <c r="L144" s="222"/>
      <c r="M144" s="222"/>
      <c r="N144" s="222"/>
      <c r="O144" s="222"/>
    </row>
    <row r="145" spans="1:15" ht="15.75" customHeight="1">
      <c r="A145" s="222"/>
      <c r="B145" s="222"/>
      <c r="C145" s="222"/>
      <c r="D145" s="222"/>
      <c r="G145" s="222"/>
      <c r="H145" s="222"/>
      <c r="I145" s="222"/>
      <c r="J145" s="222"/>
      <c r="K145" s="222"/>
      <c r="L145" s="222"/>
      <c r="M145" s="222"/>
      <c r="N145" s="222"/>
      <c r="O145" s="222"/>
    </row>
    <row r="146" spans="1:15" ht="15.75" customHeight="1">
      <c r="A146" s="222"/>
      <c r="B146" s="222"/>
      <c r="C146" s="222"/>
      <c r="D146" s="222"/>
      <c r="G146" s="222"/>
      <c r="H146" s="222"/>
      <c r="I146" s="222"/>
      <c r="J146" s="222"/>
      <c r="K146" s="222"/>
      <c r="L146" s="222"/>
      <c r="M146" s="222"/>
      <c r="N146" s="222"/>
      <c r="O146" s="222"/>
    </row>
    <row r="147" spans="1:15" ht="15.75" customHeight="1">
      <c r="A147" s="222"/>
      <c r="B147" s="222"/>
      <c r="C147" s="222"/>
      <c r="D147" s="222"/>
      <c r="G147" s="222"/>
      <c r="H147" s="222"/>
      <c r="I147" s="222"/>
      <c r="J147" s="222"/>
      <c r="K147" s="222"/>
      <c r="L147" s="222"/>
      <c r="M147" s="222"/>
      <c r="N147" s="222"/>
      <c r="O147" s="222"/>
    </row>
    <row r="148" spans="1:15" ht="15.75" customHeight="1">
      <c r="A148" s="222"/>
      <c r="B148" s="222"/>
      <c r="C148" s="222"/>
      <c r="D148" s="222"/>
      <c r="G148" s="222"/>
      <c r="H148" s="222"/>
      <c r="I148" s="222"/>
      <c r="J148" s="222"/>
      <c r="K148" s="222"/>
      <c r="L148" s="222"/>
      <c r="M148" s="222"/>
      <c r="N148" s="222"/>
      <c r="O148" s="222"/>
    </row>
    <row r="149" spans="1:15" ht="15.75" customHeight="1">
      <c r="A149" s="222"/>
      <c r="B149" s="222"/>
      <c r="C149" s="222"/>
      <c r="D149" s="222"/>
      <c r="G149" s="222"/>
      <c r="H149" s="222"/>
      <c r="I149" s="222"/>
      <c r="J149" s="222"/>
      <c r="K149" s="222"/>
      <c r="L149" s="222"/>
      <c r="M149" s="222"/>
      <c r="N149" s="222"/>
      <c r="O149" s="222"/>
    </row>
    <row r="150" spans="1:15" ht="15.75" customHeight="1">
      <c r="A150" s="222"/>
      <c r="B150" s="222"/>
      <c r="C150" s="222"/>
      <c r="D150" s="222"/>
      <c r="G150" s="222"/>
      <c r="H150" s="222"/>
      <c r="I150" s="222"/>
      <c r="J150" s="222"/>
      <c r="K150" s="222"/>
      <c r="L150" s="222"/>
      <c r="M150" s="222"/>
      <c r="N150" s="222"/>
      <c r="O150" s="222"/>
    </row>
    <row r="151" spans="1:15" ht="15.75" customHeight="1">
      <c r="A151" s="222"/>
      <c r="B151" s="222"/>
      <c r="C151" s="222"/>
      <c r="D151" s="222"/>
      <c r="G151" s="222"/>
      <c r="H151" s="222"/>
      <c r="I151" s="222"/>
      <c r="J151" s="222"/>
      <c r="K151" s="222"/>
      <c r="L151" s="222"/>
      <c r="M151" s="222"/>
      <c r="N151" s="222"/>
      <c r="O151" s="222"/>
    </row>
    <row r="152" spans="1:15" ht="15.75" customHeight="1">
      <c r="A152" s="222"/>
      <c r="B152" s="222"/>
      <c r="C152" s="222"/>
      <c r="D152" s="222"/>
      <c r="G152" s="222"/>
      <c r="H152" s="222"/>
      <c r="I152" s="222"/>
      <c r="J152" s="222"/>
      <c r="K152" s="222"/>
      <c r="L152" s="222"/>
      <c r="M152" s="222"/>
      <c r="N152" s="222"/>
      <c r="O152" s="222"/>
    </row>
  </sheetData>
  <sortState xmlns:xlrd2="http://schemas.microsoft.com/office/spreadsheetml/2017/richdata2" ref="T4:T25">
    <sortCondition ref="T4"/>
  </sortState>
  <mergeCells count="10">
    <mergeCell ref="B23:P23"/>
    <mergeCell ref="B3:G3"/>
    <mergeCell ref="B14:G14"/>
    <mergeCell ref="Z2:AB2"/>
    <mergeCell ref="T1:W1"/>
    <mergeCell ref="H3:P3"/>
    <mergeCell ref="H14:P14"/>
    <mergeCell ref="S1:S3"/>
    <mergeCell ref="C1:G2"/>
    <mergeCell ref="B12:P1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zoomScaleNormal="100" workbookViewId="0">
      <selection activeCell="J4" sqref="J4"/>
    </sheetView>
  </sheetViews>
  <sheetFormatPr defaultColWidth="17.26953125" defaultRowHeight="15.75" customHeight="1"/>
  <cols>
    <col min="1" max="1" width="3" style="227" bestFit="1" customWidth="1"/>
    <col min="2" max="2" width="19.1796875" style="105" bestFit="1" customWidth="1"/>
    <col min="3" max="5" width="11.54296875" customWidth="1"/>
    <col min="6" max="6" width="11.54296875" style="176" customWidth="1"/>
    <col min="7" max="7" width="11.54296875" style="317" customWidth="1"/>
    <col min="8" max="8" width="11.54296875" customWidth="1"/>
  </cols>
  <sheetData>
    <row r="1" spans="1:11" ht="24" customHeight="1">
      <c r="B1" s="429" t="s">
        <v>15</v>
      </c>
      <c r="C1" s="250" t="s">
        <v>75</v>
      </c>
      <c r="D1" s="251" t="s">
        <v>74</v>
      </c>
      <c r="E1" s="250" t="s">
        <v>76</v>
      </c>
      <c r="F1" s="251" t="s">
        <v>77</v>
      </c>
      <c r="G1" s="251" t="s">
        <v>56</v>
      </c>
      <c r="H1" s="252" t="s">
        <v>16</v>
      </c>
    </row>
    <row r="2" spans="1:11" ht="16" customHeight="1">
      <c r="A2" s="422">
        <v>11</v>
      </c>
      <c r="B2" s="419" t="s">
        <v>79</v>
      </c>
      <c r="C2" s="352">
        <f>INDEX(AM!$A$3:$Z$32,MATCH(B2,AM!$A$3:$A$32,0),26)</f>
        <v>78</v>
      </c>
      <c r="D2" s="249">
        <f>RANK(C2,$C$2:$C$18,1)</f>
        <v>9</v>
      </c>
      <c r="E2" s="352">
        <f>INDEX(PM!$A$3:$Z$31,MATCH(B2,PM!$A$3:$A$31,0),26)</f>
        <v>71</v>
      </c>
      <c r="F2" s="335">
        <f>RANK(E2,$E$2:$E$18,1)</f>
        <v>1</v>
      </c>
      <c r="G2" s="335">
        <f>SUM(C2+E2)</f>
        <v>149</v>
      </c>
      <c r="H2" s="528">
        <f>RANK(G2,$G$2:$G$18,1)</f>
        <v>1</v>
      </c>
      <c r="J2" s="317"/>
      <c r="K2" s="317"/>
    </row>
    <row r="3" spans="1:11" ht="16" customHeight="1">
      <c r="A3" s="422">
        <v>8</v>
      </c>
      <c r="B3" s="419" t="s">
        <v>87</v>
      </c>
      <c r="C3" s="352">
        <f>INDEX(AM!$A$3:$Z$32,MATCH(B3,AM!$A$3:$A$32,0),26)</f>
        <v>76</v>
      </c>
      <c r="D3" s="249">
        <f>RANK(C3,$C$2:$C$18,1)</f>
        <v>6</v>
      </c>
      <c r="E3" s="352">
        <f>INDEX(PM!$A$3:$Z$31,MATCH(B3,PM!$A$3:$A$31,0),26)</f>
        <v>74</v>
      </c>
      <c r="F3" s="335">
        <f>RANK(E3,$E$2:$E$18,1)</f>
        <v>2</v>
      </c>
      <c r="G3" s="335">
        <f>SUM(C3+E3)</f>
        <v>150</v>
      </c>
      <c r="H3" s="528">
        <f>RANK(G3,$G$2:$G$18,1)</f>
        <v>2</v>
      </c>
      <c r="J3" s="317"/>
      <c r="K3" s="317"/>
    </row>
    <row r="4" spans="1:11" ht="16" customHeight="1">
      <c r="A4" s="422">
        <v>2</v>
      </c>
      <c r="B4" s="419" t="s">
        <v>93</v>
      </c>
      <c r="C4" s="352">
        <f>INDEX(AM!$A$3:$Z$32,MATCH(B4,AM!$A$3:$A$32,0),26)</f>
        <v>72</v>
      </c>
      <c r="D4" s="249">
        <f>RANK(C4,$C$2:$C$18,1)</f>
        <v>1</v>
      </c>
      <c r="E4" s="352">
        <f>INDEX(PM!$A$3:$Z$31,MATCH(B4,PM!$A$3:$A$31,0),26)</f>
        <v>79</v>
      </c>
      <c r="F4" s="335">
        <f>RANK(E4,$E$2:$E$18,1)</f>
        <v>5</v>
      </c>
      <c r="G4" s="335">
        <f>SUM(C4+E4)</f>
        <v>151</v>
      </c>
      <c r="H4" s="253">
        <f>RANK(G4,$G$2:$G$18,1)</f>
        <v>3</v>
      </c>
      <c r="J4" s="317"/>
      <c r="K4" s="317"/>
    </row>
    <row r="5" spans="1:11" ht="16" customHeight="1">
      <c r="A5" s="422">
        <v>5</v>
      </c>
      <c r="B5" s="419" t="s">
        <v>13</v>
      </c>
      <c r="C5" s="352">
        <f>INDEX(AM!$A$3:$Z$32,MATCH(B5,AM!$A$3:$A$32,0),26)</f>
        <v>74</v>
      </c>
      <c r="D5" s="249">
        <f>RANK(C5,$C$2:$C$18,1)</f>
        <v>4</v>
      </c>
      <c r="E5" s="352">
        <f>INDEX(PM!$A$3:$Z$31,MATCH(B5,PM!$A$3:$A$31,0),26)</f>
        <v>79</v>
      </c>
      <c r="F5" s="335">
        <f>RANK(E5,$E$2:$E$18,1)</f>
        <v>5</v>
      </c>
      <c r="G5" s="335">
        <f>SUM(C5+E5)</f>
        <v>153</v>
      </c>
      <c r="H5" s="253">
        <f>RANK(G5,$G$2:$G$18,1)</f>
        <v>4</v>
      </c>
      <c r="J5" s="317"/>
      <c r="K5" s="317"/>
    </row>
    <row r="6" spans="1:11" ht="16" customHeight="1">
      <c r="A6" s="422">
        <v>1</v>
      </c>
      <c r="B6" s="419" t="s">
        <v>14</v>
      </c>
      <c r="C6" s="352">
        <f>INDEX(AM!$A$3:$Z$32,MATCH(B6,AM!$A$3:$A$32,0),26)</f>
        <v>72</v>
      </c>
      <c r="D6" s="249">
        <f>RANK(C6,$C$2:$C$18,1)</f>
        <v>1</v>
      </c>
      <c r="E6" s="352">
        <f>INDEX(PM!$A$3:$Z$31,MATCH(B6,PM!$A$3:$A$31,0),26)</f>
        <v>82</v>
      </c>
      <c r="F6" s="335">
        <f>RANK(E6,$E$2:$E$18,1)</f>
        <v>9</v>
      </c>
      <c r="G6" s="335">
        <f>SUM(C6+E6)</f>
        <v>154</v>
      </c>
      <c r="H6" s="253">
        <f>RANK(G6,$G$2:$G$18,1)</f>
        <v>5</v>
      </c>
      <c r="J6" s="317"/>
      <c r="K6" s="317"/>
    </row>
    <row r="7" spans="1:11" ht="16" customHeight="1">
      <c r="A7" s="422">
        <v>3</v>
      </c>
      <c r="B7" s="419" t="s">
        <v>72</v>
      </c>
      <c r="C7" s="352">
        <f>INDEX(AM!$A$3:$Z$32,MATCH(B7,AM!$A$3:$A$32,0),26)</f>
        <v>73</v>
      </c>
      <c r="D7" s="249">
        <f>RANK(C7,$C$2:$C$18,1)</f>
        <v>3</v>
      </c>
      <c r="E7" s="352">
        <f>INDEX(PM!$A$3:$Z$31,MATCH(B7,PM!$A$3:$A$31,0),26)</f>
        <v>82</v>
      </c>
      <c r="F7" s="335">
        <f>RANK(E7,$E$2:$E$18,1)</f>
        <v>9</v>
      </c>
      <c r="G7" s="335">
        <f>SUM(C7+E7)</f>
        <v>155</v>
      </c>
      <c r="H7" s="253">
        <f>RANK(G7,$G$2:$G$18,1)</f>
        <v>6</v>
      </c>
      <c r="J7" s="317"/>
      <c r="K7" s="317"/>
    </row>
    <row r="8" spans="1:11" ht="16" customHeight="1">
      <c r="A8" s="422">
        <v>7</v>
      </c>
      <c r="B8" s="419" t="s">
        <v>83</v>
      </c>
      <c r="C8" s="352">
        <f>INDEX(AM!$A$3:$Z$32,MATCH(B8,AM!$A$3:$A$32,0),26)</f>
        <v>76</v>
      </c>
      <c r="D8" s="249">
        <f>RANK(C8,$C$2:$C$18,1)</f>
        <v>6</v>
      </c>
      <c r="E8" s="352">
        <f>INDEX(PM!$A$3:$Z$31,MATCH(B8,PM!$A$3:$A$31,0),26)</f>
        <v>80</v>
      </c>
      <c r="F8" s="335">
        <f>RANK(E8,$E$2:$E$18,1)</f>
        <v>7</v>
      </c>
      <c r="G8" s="335">
        <f>SUM(C8+E8)</f>
        <v>156</v>
      </c>
      <c r="H8" s="253">
        <f>RANK(G8,$G$2:$G$18,1)</f>
        <v>7</v>
      </c>
      <c r="J8" s="317"/>
      <c r="K8" s="317"/>
    </row>
    <row r="9" spans="1:11" ht="16" customHeight="1">
      <c r="A9" s="422">
        <v>15</v>
      </c>
      <c r="B9" s="419" t="s">
        <v>12</v>
      </c>
      <c r="C9" s="352">
        <f>INDEX(AM!$A$3:$Z$32,MATCH(B9,AM!$A$3:$A$32,0),26)</f>
        <v>84</v>
      </c>
      <c r="D9" s="249">
        <f>RANK(C9,$C$2:$C$18,1)</f>
        <v>13</v>
      </c>
      <c r="E9" s="352">
        <f>INDEX(PM!$A$3:$Z$31,MATCH(B9,PM!$A$3:$A$31,0),26)</f>
        <v>74</v>
      </c>
      <c r="F9" s="335">
        <f>RANK(E9,$E$2:$E$18,1)</f>
        <v>2</v>
      </c>
      <c r="G9" s="335">
        <f>SUM(C9+E9)</f>
        <v>158</v>
      </c>
      <c r="H9" s="253">
        <f>RANK(G9,$G$2:$G$18,1)</f>
        <v>8</v>
      </c>
      <c r="J9" s="317"/>
      <c r="K9" s="317"/>
    </row>
    <row r="10" spans="1:11" ht="16" customHeight="1">
      <c r="A10" s="422">
        <v>4</v>
      </c>
      <c r="B10" s="419" t="s">
        <v>89</v>
      </c>
      <c r="C10" s="352">
        <f>INDEX(AM!$A$3:$Z$32,MATCH(B10,AM!$A$3:$A$32,0),26)</f>
        <v>74</v>
      </c>
      <c r="D10" s="249">
        <f>RANK(C10,$C$2:$C$18,1)</f>
        <v>4</v>
      </c>
      <c r="E10" s="352">
        <f>INDEX(PM!$A$3:$Z$31,MATCH(B10,PM!$A$3:$A$31,0),26)</f>
        <v>85</v>
      </c>
      <c r="F10" s="335">
        <f>RANK(E10,$E$2:$E$18,1)</f>
        <v>14</v>
      </c>
      <c r="G10" s="335">
        <f>SUM(C10+E10)</f>
        <v>159</v>
      </c>
      <c r="H10" s="253">
        <f>RANK(G10,$G$2:$G$18,1)</f>
        <v>9</v>
      </c>
      <c r="J10" s="317"/>
      <c r="K10" s="317"/>
    </row>
    <row r="11" spans="1:11" ht="16" customHeight="1">
      <c r="A11" s="422">
        <v>12</v>
      </c>
      <c r="B11" s="419" t="s">
        <v>97</v>
      </c>
      <c r="C11" s="352">
        <f>INDEX(AM!$A$3:$Z$32,MATCH(B11,AM!$A$3:$A$32,0),26)</f>
        <v>80</v>
      </c>
      <c r="D11" s="249">
        <f>RANK(C11,$C$2:$C$18,1)</f>
        <v>11</v>
      </c>
      <c r="E11" s="352">
        <f>INDEX(PM!$A$3:$Z$31,MATCH(B11,PM!$A$3:$A$31,0),26)</f>
        <v>80</v>
      </c>
      <c r="F11" s="335">
        <f>RANK(E11,$E$2:$E$18,1)</f>
        <v>7</v>
      </c>
      <c r="G11" s="335">
        <f>SUM(C11+E11)</f>
        <v>160</v>
      </c>
      <c r="H11" s="253">
        <f>RANK(G11,$G$2:$G$18,1)</f>
        <v>10</v>
      </c>
      <c r="J11" s="317"/>
      <c r="K11" s="317"/>
    </row>
    <row r="12" spans="1:11" ht="16" customHeight="1">
      <c r="A12" s="422">
        <v>10</v>
      </c>
      <c r="B12" s="419" t="s">
        <v>94</v>
      </c>
      <c r="C12" s="352">
        <f>INDEX(AM!$A$3:$Z$32,MATCH(B12,AM!$A$3:$A$32,0),26)</f>
        <v>78</v>
      </c>
      <c r="D12" s="249">
        <f>RANK(C12,$C$2:$C$18,1)</f>
        <v>9</v>
      </c>
      <c r="E12" s="352">
        <f>INDEX(PM!$A$3:$Z$31,MATCH(B12,PM!$A$3:$A$31,0),26)</f>
        <v>83</v>
      </c>
      <c r="F12" s="335">
        <f>RANK(E12,$E$2:$E$18,1)</f>
        <v>11</v>
      </c>
      <c r="G12" s="335">
        <f>SUM(C12+E12)</f>
        <v>161</v>
      </c>
      <c r="H12" s="253">
        <f>RANK(G12,$G$2:$G$18,1)</f>
        <v>11</v>
      </c>
      <c r="J12" s="317"/>
      <c r="K12" s="317"/>
    </row>
    <row r="13" spans="1:11" s="103" customFormat="1" ht="16" customHeight="1">
      <c r="A13" s="422">
        <v>17</v>
      </c>
      <c r="B13" s="430" t="s">
        <v>84</v>
      </c>
      <c r="C13" s="424">
        <f>INDEX(AM!$A$3:$Z$32,MATCH(B13,AM!$A$3:$A$32,0),26)</f>
        <v>85</v>
      </c>
      <c r="D13" s="338">
        <f>RANK(C13,$C$2:$C$18,1)</f>
        <v>16</v>
      </c>
      <c r="E13" s="424">
        <f>INDEX(PM!$A$3:$Z$31,MATCH(B13,PM!$A$3:$A$31,0),26)</f>
        <v>77</v>
      </c>
      <c r="F13" s="339">
        <f>RANK(E13,$E$2:$E$18,1)</f>
        <v>4</v>
      </c>
      <c r="G13" s="339">
        <f>SUM(C13+E13)</f>
        <v>162</v>
      </c>
      <c r="H13" s="431">
        <f>RANK(G13,$G$2:$G$18,1)</f>
        <v>12</v>
      </c>
      <c r="J13" s="317"/>
      <c r="K13" s="317"/>
    </row>
    <row r="14" spans="1:11" ht="16" customHeight="1">
      <c r="A14" s="422">
        <v>9</v>
      </c>
      <c r="B14" s="419" t="s">
        <v>11</v>
      </c>
      <c r="C14" s="425">
        <f>INDEX(AM!$A$3:$Z$32,MATCH(B14,AM!$A$3:$A$32,0),26)</f>
        <v>77</v>
      </c>
      <c r="D14" s="340">
        <f>RANK(C14,$C$2:$C$18,1)</f>
        <v>8</v>
      </c>
      <c r="E14" s="425">
        <f>INDEX(PM!$A$3:$Z$31,MATCH(B14,PM!$A$3:$A$31,0),26)</f>
        <v>88</v>
      </c>
      <c r="F14" s="341">
        <f>RANK(E14,$E$2:$E$18,1)</f>
        <v>16</v>
      </c>
      <c r="G14" s="341">
        <f>SUM(C14+E14)</f>
        <v>165</v>
      </c>
      <c r="H14" s="260">
        <f>RANK(G14,$G$2:$G$18,1)</f>
        <v>13</v>
      </c>
      <c r="J14" s="317"/>
      <c r="K14" s="317"/>
    </row>
    <row r="15" spans="1:11" ht="16" customHeight="1">
      <c r="A15" s="422">
        <v>13</v>
      </c>
      <c r="B15" s="419" t="s">
        <v>43</v>
      </c>
      <c r="C15" s="425">
        <f>INDEX(AM!$A$3:$Z$32,MATCH(B15,AM!$A$3:$A$32,0),26)</f>
        <v>82</v>
      </c>
      <c r="D15" s="340">
        <f>RANK(C15,$C$2:$C$18,1)</f>
        <v>12</v>
      </c>
      <c r="E15" s="425">
        <f>INDEX(PM!$A$3:$Z$31,MATCH(B15,PM!$A$3:$A$31,0),26)</f>
        <v>84</v>
      </c>
      <c r="F15" s="341">
        <f>RANK(E15,$E$2:$E$18,1)</f>
        <v>12</v>
      </c>
      <c r="G15" s="341">
        <f>SUM(C15+E15)</f>
        <v>166</v>
      </c>
      <c r="H15" s="260">
        <f>RANK(G15,$G$2:$G$18,1)</f>
        <v>14</v>
      </c>
      <c r="J15" s="317"/>
      <c r="K15" s="317"/>
    </row>
    <row r="16" spans="1:11" ht="16" customHeight="1">
      <c r="A16" s="422">
        <v>16</v>
      </c>
      <c r="B16" s="419" t="s">
        <v>85</v>
      </c>
      <c r="C16" s="425">
        <f>INDEX(AM!$A$3:$Z$32,MATCH(B16,AM!$A$3:$A$32,0),26)</f>
        <v>84</v>
      </c>
      <c r="D16" s="340">
        <f>RANK(C16,$C$2:$C$18,1)</f>
        <v>13</v>
      </c>
      <c r="E16" s="425">
        <f>INDEX(PM!$A$3:$Z$31,MATCH(B16,PM!$A$3:$A$31,0),26)</f>
        <v>84</v>
      </c>
      <c r="F16" s="341">
        <f>RANK(E16,$E$2:$E$18,1)</f>
        <v>12</v>
      </c>
      <c r="G16" s="341">
        <f>SUM(C16+E16)</f>
        <v>168</v>
      </c>
      <c r="H16" s="260">
        <f>RANK(G16,$G$2:$G$18,1)</f>
        <v>15</v>
      </c>
      <c r="J16" s="317"/>
      <c r="K16" s="317"/>
    </row>
    <row r="17" spans="1:11" ht="16" customHeight="1">
      <c r="A17" s="422">
        <v>14</v>
      </c>
      <c r="B17" s="419" t="s">
        <v>92</v>
      </c>
      <c r="C17" s="425">
        <f>INDEX(AM!$A$3:$Z$32,MATCH(B17,AM!$A$3:$A$32,0),26)</f>
        <v>84</v>
      </c>
      <c r="D17" s="340">
        <f>RANK(C17,$C$2:$C$18,1)</f>
        <v>13</v>
      </c>
      <c r="E17" s="425">
        <f>INDEX(PM!$A$3:$Z$31,MATCH(B17,PM!$A$3:$A$31,0),26)</f>
        <v>85</v>
      </c>
      <c r="F17" s="341">
        <f>RANK(E17,$E$2:$E$18,1)</f>
        <v>14</v>
      </c>
      <c r="G17" s="341">
        <f>SUM(C17+E17)</f>
        <v>169</v>
      </c>
      <c r="H17" s="260">
        <f>RANK(G17,$G$2:$G$18,1)</f>
        <v>16</v>
      </c>
      <c r="J17" s="317"/>
      <c r="K17" s="317"/>
    </row>
    <row r="18" spans="1:11" s="227" customFormat="1" ht="16" customHeight="1">
      <c r="A18" s="422">
        <v>18</v>
      </c>
      <c r="B18" s="426" t="s">
        <v>95</v>
      </c>
      <c r="C18" s="425">
        <f>INDEX(AM!$A$3:$Z$32,MATCH(B18,AM!$A$3:$A$32,0),26)</f>
        <v>96</v>
      </c>
      <c r="D18" s="340">
        <f>RANK(C18,$C$2:$C$18,1)</f>
        <v>17</v>
      </c>
      <c r="E18" s="425">
        <f>INDEX(PM!$A$3:$Z$31,MATCH(B18,PM!$A$3:$A$31,0),26)</f>
        <v>90</v>
      </c>
      <c r="F18" s="341">
        <f>RANK(E18,$E$2:$E$18,1)</f>
        <v>17</v>
      </c>
      <c r="G18" s="341">
        <f>SUM(C18+E18)</f>
        <v>186</v>
      </c>
      <c r="H18" s="260">
        <f>RANK(G18,$G$2:$G$18,1)</f>
        <v>17</v>
      </c>
      <c r="J18" s="317"/>
      <c r="K18" s="317"/>
    </row>
    <row r="19" spans="1:11" s="317" customFormat="1" ht="16" customHeight="1">
      <c r="A19" s="422"/>
      <c r="B19" s="426" t="s">
        <v>88</v>
      </c>
      <c r="C19" s="527">
        <v>75</v>
      </c>
      <c r="D19" s="340"/>
      <c r="E19" s="425"/>
      <c r="F19" s="341"/>
      <c r="G19" s="341"/>
      <c r="H19" s="260"/>
    </row>
    <row r="20" spans="1:11" s="227" customFormat="1" ht="16" customHeight="1">
      <c r="A20" s="422"/>
      <c r="B20" s="419" t="s">
        <v>90</v>
      </c>
      <c r="C20" s="428"/>
      <c r="D20" s="340"/>
      <c r="E20" s="425">
        <f>INDEX(PM!$A$3:$Z$31,MATCH(B20,PM!$A$3:$A$31,0),26)</f>
        <v>72</v>
      </c>
      <c r="F20" s="341"/>
      <c r="G20" s="341"/>
      <c r="H20" s="260"/>
      <c r="J20" s="317"/>
      <c r="K20" s="317"/>
    </row>
    <row r="21" spans="1:11" s="285" customFormat="1" ht="16" customHeight="1">
      <c r="A21" s="422"/>
      <c r="B21" s="204" t="s">
        <v>91</v>
      </c>
      <c r="C21" s="428"/>
      <c r="D21" s="340"/>
      <c r="E21" s="425">
        <f>INDEX(PM!$A$3:$Z$31,MATCH(B21,PM!$A$3:$A$31,0),26)</f>
        <v>72</v>
      </c>
      <c r="F21" s="423"/>
      <c r="G21" s="335"/>
      <c r="H21" s="253"/>
      <c r="J21" s="317"/>
      <c r="K21" s="317"/>
    </row>
    <row r="22" spans="1:11" s="227" customFormat="1" ht="16" customHeight="1">
      <c r="A22" s="422"/>
      <c r="B22" s="419" t="s">
        <v>78</v>
      </c>
      <c r="C22" s="427"/>
      <c r="D22" s="340"/>
      <c r="E22" s="425">
        <f>INDEX(PM!$A$3:$Z$31,MATCH(B22,PM!$A$3:$A$31,0),26)</f>
        <v>77</v>
      </c>
      <c r="F22" s="423"/>
      <c r="G22" s="335"/>
      <c r="H22" s="253"/>
    </row>
    <row r="23" spans="1:11" s="317" customFormat="1" ht="16" customHeight="1">
      <c r="A23" s="422"/>
      <c r="B23" s="204" t="s">
        <v>10</v>
      </c>
      <c r="C23" s="428"/>
      <c r="D23" s="340"/>
      <c r="E23" s="425">
        <f>INDEX(PM!$A$3:$Z$31,MATCH(B23,PM!$A$3:$A$31,0),26)</f>
        <v>86</v>
      </c>
      <c r="F23" s="423"/>
      <c r="G23" s="335"/>
      <c r="H23" s="253"/>
    </row>
    <row r="24" spans="1:11" s="317" customFormat="1" ht="15.75" customHeight="1"/>
  </sheetData>
  <sortState xmlns:xlrd2="http://schemas.microsoft.com/office/spreadsheetml/2017/richdata2" ref="A2:H18">
    <sortCondition ref="H2:H18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37"/>
  <sheetViews>
    <sheetView workbookViewId="0">
      <pane ySplit="2" topLeftCell="A5" activePane="bottomLeft" state="frozen"/>
      <selection activeCell="K21" sqref="K21"/>
      <selection pane="bottomLeft" activeCell="Q1" sqref="Q1:Q1048576"/>
    </sheetView>
  </sheetViews>
  <sheetFormatPr defaultColWidth="17.26953125" defaultRowHeight="15.75" customHeight="1"/>
  <cols>
    <col min="1" max="1" width="9.54296875" style="103" customWidth="1"/>
    <col min="2" max="3" width="4.453125" style="103" customWidth="1"/>
    <col min="4" max="4" width="6.1796875" style="103" customWidth="1"/>
    <col min="5" max="13" width="4.7265625" style="103" customWidth="1"/>
    <col min="14" max="14" width="5.7265625" style="103" customWidth="1"/>
    <col min="15" max="23" width="4.7265625" style="103" customWidth="1"/>
    <col min="24" max="24" width="5.7265625" style="103" customWidth="1"/>
    <col min="25" max="25" width="5.81640625" style="103" customWidth="1"/>
    <col min="26" max="26" width="5.1796875" style="103" customWidth="1"/>
    <col min="27" max="27" width="14.7265625" style="103" customWidth="1"/>
    <col min="28" max="28" width="9.1796875" style="103" customWidth="1"/>
    <col min="29" max="29" width="14.26953125" style="103" customWidth="1"/>
    <col min="30" max="16384" width="17.26953125" style="103"/>
  </cols>
  <sheetData>
    <row r="1" spans="1:31" ht="21" customHeight="1">
      <c r="A1" s="469" t="s">
        <v>103</v>
      </c>
      <c r="B1" s="469"/>
      <c r="C1" s="469"/>
      <c r="D1" s="470"/>
      <c r="E1" s="109">
        <v>1</v>
      </c>
      <c r="F1" s="109">
        <v>2</v>
      </c>
      <c r="G1" s="109">
        <v>3</v>
      </c>
      <c r="H1" s="109">
        <v>4</v>
      </c>
      <c r="I1" s="109">
        <v>5</v>
      </c>
      <c r="J1" s="109">
        <v>6</v>
      </c>
      <c r="K1" s="109">
        <v>7</v>
      </c>
      <c r="L1" s="109">
        <v>8</v>
      </c>
      <c r="M1" s="109">
        <v>9</v>
      </c>
      <c r="N1" s="109" t="s">
        <v>18</v>
      </c>
      <c r="O1" s="109">
        <v>10</v>
      </c>
      <c r="P1" s="109">
        <v>11</v>
      </c>
      <c r="Q1" s="109">
        <v>12</v>
      </c>
      <c r="R1" s="109">
        <v>13</v>
      </c>
      <c r="S1" s="109">
        <v>14</v>
      </c>
      <c r="T1" s="109">
        <v>15</v>
      </c>
      <c r="U1" s="109">
        <v>16</v>
      </c>
      <c r="V1" s="109">
        <v>17</v>
      </c>
      <c r="W1" s="109">
        <v>18</v>
      </c>
      <c r="X1" s="109" t="s">
        <v>19</v>
      </c>
      <c r="Y1" s="109" t="s">
        <v>20</v>
      </c>
      <c r="Z1" s="315" t="s">
        <v>21</v>
      </c>
      <c r="AA1" s="9"/>
      <c r="AB1" s="9"/>
      <c r="AC1" s="9"/>
    </row>
    <row r="2" spans="1:31" ht="21" customHeight="1">
      <c r="A2" s="193"/>
      <c r="B2" s="194" t="s">
        <v>0</v>
      </c>
      <c r="C2" s="195" t="s">
        <v>17</v>
      </c>
      <c r="D2" s="195" t="s">
        <v>73</v>
      </c>
      <c r="E2" s="365">
        <v>5</v>
      </c>
      <c r="F2" s="365">
        <v>4</v>
      </c>
      <c r="G2" s="365">
        <v>4</v>
      </c>
      <c r="H2" s="365">
        <v>3</v>
      </c>
      <c r="I2" s="365">
        <v>5</v>
      </c>
      <c r="J2" s="365">
        <v>4</v>
      </c>
      <c r="K2" s="365">
        <v>3</v>
      </c>
      <c r="L2" s="365">
        <v>4</v>
      </c>
      <c r="M2" s="365">
        <v>4</v>
      </c>
      <c r="N2" s="363">
        <f>SUM(E2:M2)</f>
        <v>36</v>
      </c>
      <c r="O2" s="365">
        <v>5</v>
      </c>
      <c r="P2" s="365">
        <v>4</v>
      </c>
      <c r="Q2" s="365">
        <v>3</v>
      </c>
      <c r="R2" s="365">
        <v>4</v>
      </c>
      <c r="S2" s="365">
        <v>4</v>
      </c>
      <c r="T2" s="365">
        <v>4</v>
      </c>
      <c r="U2" s="365">
        <v>3</v>
      </c>
      <c r="V2" s="365">
        <v>5</v>
      </c>
      <c r="W2" s="365">
        <v>4</v>
      </c>
      <c r="X2" s="364">
        <f t="shared" ref="X2" si="0">SUM(O2:W2)</f>
        <v>36</v>
      </c>
      <c r="Y2" s="77">
        <f>MIN(Y3:Y30)</f>
        <v>82</v>
      </c>
      <c r="Z2" s="316">
        <f>MIN(Z3:Z30)</f>
        <v>72</v>
      </c>
      <c r="AA2" s="9"/>
      <c r="AB2" s="9"/>
      <c r="AC2" s="9"/>
    </row>
    <row r="3" spans="1:31" ht="21" customHeight="1">
      <c r="A3" s="78" t="str">
        <f>'2020 EoS Pairings'!B5</f>
        <v>Chris</v>
      </c>
      <c r="B3" s="256">
        <f>INDEX('2020 EoS Pairings'!$U$4:$U$32,MATCH(A3,'2020 EoS Pairings'!$T$4:$T$32,0),1)</f>
        <v>25.3</v>
      </c>
      <c r="C3" s="257">
        <f>INDEX('2020 EoS Pairings'!$V$4:$V$32,MATCH(A3,'2020 EoS Pairings'!$T$4:$T$32,0),1)</f>
        <v>23</v>
      </c>
      <c r="D3" s="257">
        <v>4</v>
      </c>
      <c r="E3" s="22">
        <v>8</v>
      </c>
      <c r="F3" s="22">
        <v>4</v>
      </c>
      <c r="G3" s="22">
        <v>7</v>
      </c>
      <c r="H3" s="22">
        <v>4</v>
      </c>
      <c r="I3" s="22">
        <v>6</v>
      </c>
      <c r="J3" s="22">
        <v>5</v>
      </c>
      <c r="K3" s="22">
        <v>3</v>
      </c>
      <c r="L3" s="22">
        <v>6</v>
      </c>
      <c r="M3" s="22">
        <v>5</v>
      </c>
      <c r="N3" s="79">
        <f t="shared" ref="N3:N21" si="1">SUM(E3:M3)</f>
        <v>48</v>
      </c>
      <c r="O3" s="22">
        <v>7</v>
      </c>
      <c r="P3" s="22">
        <v>7</v>
      </c>
      <c r="Q3" s="22">
        <v>5</v>
      </c>
      <c r="R3" s="22">
        <v>4</v>
      </c>
      <c r="S3" s="22">
        <v>7</v>
      </c>
      <c r="T3" s="22">
        <v>4</v>
      </c>
      <c r="U3" s="22">
        <v>5</v>
      </c>
      <c r="V3" s="22">
        <v>6</v>
      </c>
      <c r="W3" s="22">
        <v>6</v>
      </c>
      <c r="X3" s="80">
        <f t="shared" ref="X3:X21" si="2">SUM(O3:W3)</f>
        <v>51</v>
      </c>
      <c r="Y3" s="81">
        <f t="shared" ref="Y3:Y21" si="3">SUM(N3,X3)</f>
        <v>99</v>
      </c>
      <c r="Z3" s="73">
        <f>SUM(Y3-C3)</f>
        <v>76</v>
      </c>
      <c r="AA3" s="9"/>
      <c r="AB3" s="9"/>
      <c r="AC3" s="9"/>
      <c r="AD3" s="49"/>
    </row>
    <row r="4" spans="1:31" ht="21" customHeight="1">
      <c r="A4" s="78" t="str">
        <f>'2020 EoS Pairings'!E5</f>
        <v>Mike W</v>
      </c>
      <c r="B4" s="256">
        <f>INDEX('2020 EoS Pairings'!$U$4:$U$32,MATCH(A4,'2020 EoS Pairings'!$T$4:$T$32,0),1)</f>
        <v>14.2</v>
      </c>
      <c r="C4" s="257">
        <f>INDEX('2020 EoS Pairings'!$V$4:$V$32,MATCH(A4,'2020 EoS Pairings'!$T$4:$T$32,0),1)</f>
        <v>11</v>
      </c>
      <c r="D4" s="257">
        <f>INDEX('2020 EoS Pairings'!$W$4:$W$32,MATCH(A4,'2020 EoS Pairings'!$T$4:$T$32,0),1)</f>
        <v>7</v>
      </c>
      <c r="E4" s="22">
        <v>5</v>
      </c>
      <c r="F4" s="22">
        <v>4</v>
      </c>
      <c r="G4" s="22">
        <v>5</v>
      </c>
      <c r="H4" s="22">
        <v>4</v>
      </c>
      <c r="I4" s="22">
        <v>6</v>
      </c>
      <c r="J4" s="22">
        <v>4</v>
      </c>
      <c r="K4" s="22">
        <v>3</v>
      </c>
      <c r="L4" s="22">
        <v>4</v>
      </c>
      <c r="M4" s="22">
        <v>4</v>
      </c>
      <c r="N4" s="79">
        <f t="shared" si="1"/>
        <v>39</v>
      </c>
      <c r="O4" s="22">
        <v>5</v>
      </c>
      <c r="P4" s="22">
        <v>5</v>
      </c>
      <c r="Q4" s="22">
        <v>4</v>
      </c>
      <c r="R4" s="22">
        <v>5</v>
      </c>
      <c r="S4" s="22">
        <v>8</v>
      </c>
      <c r="T4" s="22">
        <v>5</v>
      </c>
      <c r="U4" s="22">
        <v>7</v>
      </c>
      <c r="V4" s="22">
        <v>7</v>
      </c>
      <c r="W4" s="22">
        <v>10</v>
      </c>
      <c r="X4" s="80">
        <f t="shared" si="2"/>
        <v>56</v>
      </c>
      <c r="Y4" s="81">
        <f t="shared" si="3"/>
        <v>95</v>
      </c>
      <c r="Z4" s="73">
        <f t="shared" ref="Z4:Z5" si="4">SUM(Y4-C4)</f>
        <v>84</v>
      </c>
      <c r="AA4" s="75" t="s">
        <v>22</v>
      </c>
      <c r="AB4" s="50">
        <v>18</v>
      </c>
      <c r="AC4" s="16"/>
      <c r="AD4" s="49"/>
      <c r="AE4" s="49"/>
    </row>
    <row r="5" spans="1:31" ht="21" customHeight="1">
      <c r="A5" s="78" t="str">
        <f>'2020 EoS Pairings'!H5</f>
        <v>Blaine</v>
      </c>
      <c r="B5" s="256">
        <f>INDEX('2020 EoS Pairings'!$U$4:$U$32,MATCH(A5,'2020 EoS Pairings'!$T$4:$T$32,0),1)</f>
        <v>17.399999999999999</v>
      </c>
      <c r="C5" s="257">
        <f>INDEX('2020 EoS Pairings'!$V$4:$V$32,MATCH(A5,'2020 EoS Pairings'!$T$4:$T$32,0),1)</f>
        <v>15</v>
      </c>
      <c r="D5" s="257">
        <f>INDEX('2020 EoS Pairings'!$W$4:$W$32,MATCH(A5,'2020 EoS Pairings'!$T$4:$T$32,0),1)</f>
        <v>10</v>
      </c>
      <c r="E5" s="22">
        <v>8</v>
      </c>
      <c r="F5" s="22">
        <v>7</v>
      </c>
      <c r="G5" s="22">
        <v>5</v>
      </c>
      <c r="H5" s="22">
        <v>5</v>
      </c>
      <c r="I5" s="22">
        <v>7</v>
      </c>
      <c r="J5" s="22">
        <v>5</v>
      </c>
      <c r="K5" s="22">
        <v>4</v>
      </c>
      <c r="L5" s="22">
        <v>6</v>
      </c>
      <c r="M5" s="22">
        <v>5</v>
      </c>
      <c r="N5" s="79">
        <f t="shared" si="1"/>
        <v>52</v>
      </c>
      <c r="O5" s="22">
        <v>6</v>
      </c>
      <c r="P5" s="22">
        <v>4</v>
      </c>
      <c r="Q5" s="22">
        <v>3</v>
      </c>
      <c r="R5" s="22">
        <v>6</v>
      </c>
      <c r="S5" s="22">
        <v>5</v>
      </c>
      <c r="T5" s="22">
        <v>7</v>
      </c>
      <c r="U5" s="22">
        <v>4</v>
      </c>
      <c r="V5" s="22">
        <v>6</v>
      </c>
      <c r="W5" s="22">
        <v>4</v>
      </c>
      <c r="X5" s="80">
        <f t="shared" si="2"/>
        <v>45</v>
      </c>
      <c r="Y5" s="81">
        <f t="shared" si="3"/>
        <v>97</v>
      </c>
      <c r="Z5" s="73">
        <f t="shared" si="4"/>
        <v>82</v>
      </c>
      <c r="AA5" s="75"/>
      <c r="AB5" s="51">
        <f>AB4*1</f>
        <v>18</v>
      </c>
      <c r="AC5" s="16"/>
      <c r="AD5" s="49"/>
    </row>
    <row r="6" spans="1:31" ht="21" customHeight="1" thickBot="1">
      <c r="A6" s="321"/>
      <c r="B6" s="258"/>
      <c r="C6" s="259"/>
      <c r="D6" s="259"/>
      <c r="E6" s="59"/>
      <c r="F6" s="59"/>
      <c r="G6" s="59"/>
      <c r="H6" s="59"/>
      <c r="I6" s="59"/>
      <c r="J6" s="59"/>
      <c r="K6" s="59"/>
      <c r="L6" s="59"/>
      <c r="M6" s="59"/>
      <c r="N6" s="91"/>
      <c r="O6" s="59"/>
      <c r="P6" s="59"/>
      <c r="Q6" s="59"/>
      <c r="R6" s="59"/>
      <c r="S6" s="59"/>
      <c r="T6" s="59"/>
      <c r="U6" s="59"/>
      <c r="V6" s="59"/>
      <c r="W6" s="59"/>
      <c r="X6" s="92"/>
      <c r="Y6" s="93"/>
      <c r="Z6" s="63"/>
      <c r="AA6" s="75" t="s">
        <v>23</v>
      </c>
      <c r="AB6" s="52">
        <f>Z33</f>
        <v>2</v>
      </c>
      <c r="AC6" s="44"/>
      <c r="AD6" s="49"/>
    </row>
    <row r="7" spans="1:31" ht="21" customHeight="1">
      <c r="A7" s="85" t="str">
        <f>'2020 EoS Pairings'!B6</f>
        <v>Steve</v>
      </c>
      <c r="B7" s="256">
        <f>INDEX('2020 EoS Pairings'!$U$4:$U$32,MATCH(A7,'2020 EoS Pairings'!$T$4:$T$32,0),1)</f>
        <v>24.2</v>
      </c>
      <c r="C7" s="257">
        <f>INDEX('2020 EoS Pairings'!$V$4:$V$32,MATCH(A7,'2020 EoS Pairings'!$T$4:$T$32,0),1)</f>
        <v>22</v>
      </c>
      <c r="D7" s="257">
        <f>INDEX('2020 EoS Pairings'!$W$4:$W$32,MATCH(A7,'2020 EoS Pairings'!$T$4:$T$32,0),1)</f>
        <v>17</v>
      </c>
      <c r="E7" s="86">
        <v>6</v>
      </c>
      <c r="F7" s="86">
        <v>6</v>
      </c>
      <c r="G7" s="86">
        <v>5</v>
      </c>
      <c r="H7" s="86">
        <v>3</v>
      </c>
      <c r="I7" s="86">
        <v>8</v>
      </c>
      <c r="J7" s="86">
        <v>5</v>
      </c>
      <c r="K7" s="86">
        <v>5</v>
      </c>
      <c r="L7" s="86">
        <v>6</v>
      </c>
      <c r="M7" s="86">
        <v>5</v>
      </c>
      <c r="N7" s="94">
        <f t="shared" si="1"/>
        <v>49</v>
      </c>
      <c r="O7" s="86">
        <v>5</v>
      </c>
      <c r="P7" s="86">
        <v>4</v>
      </c>
      <c r="Q7" s="86">
        <v>3</v>
      </c>
      <c r="R7" s="86">
        <v>5</v>
      </c>
      <c r="S7" s="86">
        <v>4</v>
      </c>
      <c r="T7" s="86">
        <v>5</v>
      </c>
      <c r="U7" s="86">
        <v>5</v>
      </c>
      <c r="V7" s="86">
        <v>6</v>
      </c>
      <c r="W7" s="86">
        <v>6</v>
      </c>
      <c r="X7" s="95">
        <f t="shared" si="2"/>
        <v>43</v>
      </c>
      <c r="Y7" s="96">
        <f t="shared" si="3"/>
        <v>92</v>
      </c>
      <c r="Z7" s="90">
        <f>SUM(Y7-D7)</f>
        <v>75</v>
      </c>
      <c r="AA7" s="76" t="s">
        <v>25</v>
      </c>
      <c r="AB7" s="53">
        <f>SUM(AB5/AB6)</f>
        <v>9</v>
      </c>
      <c r="AC7" s="44"/>
      <c r="AD7" s="49"/>
    </row>
    <row r="8" spans="1:31" ht="21" customHeight="1">
      <c r="A8" s="68" t="str">
        <f>'2020 EoS Pairings'!E6</f>
        <v>Bob</v>
      </c>
      <c r="B8" s="256">
        <f>INDEX('2020 EoS Pairings'!$U$4:$U$32,MATCH(A8,'2020 EoS Pairings'!$T$4:$T$32,0),1)</f>
        <v>26.3</v>
      </c>
      <c r="C8" s="257">
        <f>INDEX('2020 EoS Pairings'!$V$4:$V$32,MATCH(A8,'2020 EoS Pairings'!$T$4:$T$32,0),1)</f>
        <v>24</v>
      </c>
      <c r="D8" s="257">
        <f>INDEX('2020 EoS Pairings'!$W$4:$W$32,MATCH(A8,'2020 EoS Pairings'!$T$4:$T$32,0),1)</f>
        <v>19</v>
      </c>
      <c r="E8" s="22">
        <v>7</v>
      </c>
      <c r="F8" s="22">
        <v>6</v>
      </c>
      <c r="G8" s="22">
        <v>5</v>
      </c>
      <c r="H8" s="22">
        <v>3</v>
      </c>
      <c r="I8" s="22">
        <v>7</v>
      </c>
      <c r="J8" s="22">
        <v>5</v>
      </c>
      <c r="K8" s="22">
        <v>5</v>
      </c>
      <c r="L8" s="22">
        <v>7</v>
      </c>
      <c r="M8" s="22">
        <v>5</v>
      </c>
      <c r="N8" s="71">
        <f t="shared" si="1"/>
        <v>50</v>
      </c>
      <c r="O8" s="22">
        <v>5</v>
      </c>
      <c r="P8" s="22">
        <v>4</v>
      </c>
      <c r="Q8" s="22">
        <v>3</v>
      </c>
      <c r="R8" s="22">
        <v>6</v>
      </c>
      <c r="S8" s="22">
        <v>6</v>
      </c>
      <c r="T8" s="22">
        <v>6</v>
      </c>
      <c r="U8" s="22">
        <v>4</v>
      </c>
      <c r="V8" s="22">
        <v>6</v>
      </c>
      <c r="W8" s="22">
        <v>6</v>
      </c>
      <c r="X8" s="95">
        <f t="shared" si="2"/>
        <v>46</v>
      </c>
      <c r="Y8" s="96">
        <f t="shared" si="3"/>
        <v>96</v>
      </c>
      <c r="Z8" s="90">
        <f>SUM(Y8-C8)</f>
        <v>72</v>
      </c>
      <c r="AA8" s="9"/>
      <c r="AB8" s="9"/>
      <c r="AC8" s="9"/>
      <c r="AD8" s="49"/>
    </row>
    <row r="9" spans="1:31" ht="21" customHeight="1">
      <c r="A9" s="68" t="str">
        <f>'2020 EoS Pairings'!H6</f>
        <v>Alex</v>
      </c>
      <c r="B9" s="256">
        <f>INDEX('2020 EoS Pairings'!$U$4:$U$32,MATCH(A9,'2020 EoS Pairings'!$T$4:$T$32,0),1)</f>
        <v>21.4</v>
      </c>
      <c r="C9" s="257">
        <f>INDEX('2020 EoS Pairings'!$V$4:$V$32,MATCH(A9,'2020 EoS Pairings'!$T$4:$T$32,0),1)</f>
        <v>19</v>
      </c>
      <c r="D9" s="257">
        <f>INDEX('2020 EoS Pairings'!$W$4:$W$32,MATCH(A9,'2020 EoS Pairings'!$T$4:$T$32,0),1)</f>
        <v>14</v>
      </c>
      <c r="E9" s="22">
        <v>6</v>
      </c>
      <c r="F9" s="22">
        <v>5</v>
      </c>
      <c r="G9" s="22">
        <v>6</v>
      </c>
      <c r="H9" s="22">
        <v>4</v>
      </c>
      <c r="I9" s="22">
        <v>6</v>
      </c>
      <c r="J9" s="22">
        <v>5</v>
      </c>
      <c r="K9" s="22">
        <v>4</v>
      </c>
      <c r="L9" s="22">
        <v>4</v>
      </c>
      <c r="M9" s="22">
        <v>5</v>
      </c>
      <c r="N9" s="71">
        <f t="shared" si="1"/>
        <v>45</v>
      </c>
      <c r="O9" s="22">
        <v>6</v>
      </c>
      <c r="P9" s="22">
        <v>5</v>
      </c>
      <c r="Q9" s="22">
        <v>3</v>
      </c>
      <c r="R9" s="22">
        <v>5</v>
      </c>
      <c r="S9" s="22">
        <v>5</v>
      </c>
      <c r="T9" s="22">
        <v>6</v>
      </c>
      <c r="U9" s="22">
        <v>3</v>
      </c>
      <c r="V9" s="22">
        <v>7</v>
      </c>
      <c r="W9" s="22">
        <v>7</v>
      </c>
      <c r="X9" s="57">
        <f t="shared" si="2"/>
        <v>47</v>
      </c>
      <c r="Y9" s="72">
        <f t="shared" si="3"/>
        <v>92</v>
      </c>
      <c r="Z9" s="90">
        <f>SUM(Y9-C9)</f>
        <v>73</v>
      </c>
      <c r="AA9" s="9"/>
      <c r="AB9" s="9"/>
      <c r="AC9" s="9"/>
      <c r="AD9" s="49"/>
    </row>
    <row r="10" spans="1:31" ht="21" customHeight="1" thickBot="1">
      <c r="A10" s="58"/>
      <c r="B10" s="258"/>
      <c r="C10" s="259"/>
      <c r="D10" s="259"/>
      <c r="E10" s="59"/>
      <c r="F10" s="59"/>
      <c r="G10" s="59"/>
      <c r="H10" s="59"/>
      <c r="I10" s="59"/>
      <c r="J10" s="59"/>
      <c r="K10" s="59"/>
      <c r="L10" s="59"/>
      <c r="M10" s="59"/>
      <c r="N10" s="60"/>
      <c r="O10" s="59"/>
      <c r="P10" s="59"/>
      <c r="Q10" s="59"/>
      <c r="R10" s="59"/>
      <c r="S10" s="59"/>
      <c r="T10" s="59"/>
      <c r="U10" s="59"/>
      <c r="V10" s="59"/>
      <c r="W10" s="59"/>
      <c r="X10" s="61"/>
      <c r="Y10" s="62"/>
      <c r="Z10" s="63"/>
      <c r="AA10" s="9"/>
      <c r="AB10" s="9"/>
      <c r="AC10" s="9"/>
      <c r="AD10" s="49"/>
    </row>
    <row r="11" spans="1:31" ht="21" customHeight="1">
      <c r="A11" s="85" t="str">
        <f>'2020 EoS Pairings'!B7</f>
        <v>Rudy</v>
      </c>
      <c r="B11" s="256">
        <f>INDEX('2020 EoS Pairings'!$U$4:$U$32,MATCH(A11,'2020 EoS Pairings'!$T$4:$T$32,0),1)</f>
        <v>16.399999999999999</v>
      </c>
      <c r="C11" s="257">
        <f>INDEX('2020 EoS Pairings'!$V$4:$V$32,MATCH(A11,'2020 EoS Pairings'!$T$4:$T$32,0),1)</f>
        <v>14</v>
      </c>
      <c r="D11" s="257">
        <f>INDEX('2020 EoS Pairings'!$W$4:$W$32,MATCH(A11,'2020 EoS Pairings'!$T$4:$T$32,0),1)</f>
        <v>9</v>
      </c>
      <c r="E11" s="86">
        <v>8</v>
      </c>
      <c r="F11" s="86">
        <v>5</v>
      </c>
      <c r="G11" s="86">
        <v>5</v>
      </c>
      <c r="H11" s="86">
        <v>4</v>
      </c>
      <c r="I11" s="86">
        <v>6</v>
      </c>
      <c r="J11" s="86">
        <v>5</v>
      </c>
      <c r="K11" s="86">
        <v>4</v>
      </c>
      <c r="L11" s="86">
        <v>5</v>
      </c>
      <c r="M11" s="86">
        <v>4</v>
      </c>
      <c r="N11" s="87">
        <f t="shared" si="1"/>
        <v>46</v>
      </c>
      <c r="O11" s="86">
        <v>6</v>
      </c>
      <c r="P11" s="86">
        <v>5</v>
      </c>
      <c r="Q11" s="86">
        <v>3</v>
      </c>
      <c r="R11" s="86">
        <v>5</v>
      </c>
      <c r="S11" s="86">
        <v>4</v>
      </c>
      <c r="T11" s="86">
        <v>5</v>
      </c>
      <c r="U11" s="86">
        <v>4</v>
      </c>
      <c r="V11" s="86">
        <v>5</v>
      </c>
      <c r="W11" s="86">
        <v>5</v>
      </c>
      <c r="X11" s="88">
        <f t="shared" si="2"/>
        <v>42</v>
      </c>
      <c r="Y11" s="89">
        <f t="shared" si="3"/>
        <v>88</v>
      </c>
      <c r="Z11" s="90">
        <f>SUM(Y11-C11)</f>
        <v>74</v>
      </c>
      <c r="AA11" s="9"/>
      <c r="AB11" s="9"/>
      <c r="AC11" s="9"/>
      <c r="AD11" s="49"/>
    </row>
    <row r="12" spans="1:31" ht="21" customHeight="1">
      <c r="A12" s="68" t="str">
        <f>'2020 EoS Pairings'!E7</f>
        <v>Roman</v>
      </c>
      <c r="B12" s="256">
        <f>INDEX('2020 EoS Pairings'!$U$4:$U$32,MATCH(A12,'2020 EoS Pairings'!$T$4:$T$32,0),1)</f>
        <v>14</v>
      </c>
      <c r="C12" s="257">
        <f>INDEX('2020 EoS Pairings'!$V$4:$V$32,MATCH(A12,'2020 EoS Pairings'!$T$4:$T$32,0),1)</f>
        <v>11</v>
      </c>
      <c r="D12" s="257">
        <f>INDEX('2020 EoS Pairings'!$W$4:$W$32,MATCH(A12,'2020 EoS Pairings'!$T$4:$T$32,0),1)</f>
        <v>7</v>
      </c>
      <c r="E12" s="22">
        <v>5</v>
      </c>
      <c r="F12" s="22">
        <v>5</v>
      </c>
      <c r="G12" s="22">
        <v>5</v>
      </c>
      <c r="H12" s="22">
        <v>3</v>
      </c>
      <c r="I12" s="22">
        <v>7</v>
      </c>
      <c r="J12" s="22">
        <v>4</v>
      </c>
      <c r="K12" s="22">
        <v>4</v>
      </c>
      <c r="L12" s="22">
        <v>5</v>
      </c>
      <c r="M12" s="22">
        <v>5</v>
      </c>
      <c r="N12" s="79">
        <f t="shared" si="1"/>
        <v>43</v>
      </c>
      <c r="O12" s="22">
        <v>5</v>
      </c>
      <c r="P12" s="22">
        <v>4</v>
      </c>
      <c r="Q12" s="22">
        <v>3</v>
      </c>
      <c r="R12" s="22">
        <v>4</v>
      </c>
      <c r="S12" s="22">
        <v>5</v>
      </c>
      <c r="T12" s="22">
        <v>5</v>
      </c>
      <c r="U12" s="22">
        <v>4</v>
      </c>
      <c r="V12" s="22">
        <v>4</v>
      </c>
      <c r="W12" s="22">
        <v>6</v>
      </c>
      <c r="X12" s="80">
        <f t="shared" si="2"/>
        <v>40</v>
      </c>
      <c r="Y12" s="81">
        <f t="shared" si="3"/>
        <v>83</v>
      </c>
      <c r="Z12" s="73">
        <f>SUM(Y12-C12)</f>
        <v>72</v>
      </c>
      <c r="AA12" s="9"/>
      <c r="AB12" s="9"/>
      <c r="AC12" s="9"/>
      <c r="AD12" s="49"/>
    </row>
    <row r="13" spans="1:31" ht="21" customHeight="1">
      <c r="A13" s="68" t="str">
        <f>'2020 EoS Pairings'!H7</f>
        <v>Mike G</v>
      </c>
      <c r="B13" s="256">
        <f>INDEX('2020 EoS Pairings'!$U$4:$U$32,MATCH(A13,'2020 EoS Pairings'!$T$4:$T$32,0),1)</f>
        <v>11.9</v>
      </c>
      <c r="C13" s="257">
        <f>INDEX('2020 EoS Pairings'!$V$4:$V$32,MATCH(A13,'2020 EoS Pairings'!$T$4:$T$32,0),1)</f>
        <v>9</v>
      </c>
      <c r="D13" s="257">
        <f>INDEX('2020 EoS Pairings'!$W$4:$W$32,MATCH(A13,'2020 EoS Pairings'!$T$4:$T$32,0),1)</f>
        <v>5</v>
      </c>
      <c r="E13" s="22">
        <v>6</v>
      </c>
      <c r="F13" s="22">
        <v>5</v>
      </c>
      <c r="G13" s="22">
        <v>6</v>
      </c>
      <c r="H13" s="22">
        <v>4</v>
      </c>
      <c r="I13" s="22">
        <v>8</v>
      </c>
      <c r="J13" s="22">
        <v>5</v>
      </c>
      <c r="K13" s="22">
        <v>5</v>
      </c>
      <c r="L13" s="22">
        <v>5</v>
      </c>
      <c r="M13" s="22">
        <v>3</v>
      </c>
      <c r="N13" s="79">
        <f t="shared" si="1"/>
        <v>47</v>
      </c>
      <c r="O13" s="22">
        <v>5</v>
      </c>
      <c r="P13" s="22">
        <v>4</v>
      </c>
      <c r="Q13" s="22">
        <v>4</v>
      </c>
      <c r="R13" s="22">
        <v>5</v>
      </c>
      <c r="S13" s="22">
        <v>5</v>
      </c>
      <c r="T13" s="22">
        <v>6</v>
      </c>
      <c r="U13" s="22">
        <v>4</v>
      </c>
      <c r="V13" s="22">
        <v>4</v>
      </c>
      <c r="W13" s="22">
        <v>5</v>
      </c>
      <c r="X13" s="80">
        <f t="shared" si="2"/>
        <v>42</v>
      </c>
      <c r="Y13" s="81">
        <f t="shared" si="3"/>
        <v>89</v>
      </c>
      <c r="Z13" s="73">
        <f>SUM(Y13-C13)</f>
        <v>80</v>
      </c>
      <c r="AA13" s="9"/>
      <c r="AB13" s="9"/>
      <c r="AC13" s="9"/>
      <c r="AD13" s="49"/>
    </row>
    <row r="14" spans="1:31" ht="21" customHeight="1" thickBot="1">
      <c r="A14" s="58" t="str">
        <f>'2020 EoS Pairings'!K7</f>
        <v>Ben</v>
      </c>
      <c r="B14" s="258">
        <f>INDEX('2020 EoS Pairings'!$U$4:$U$32,MATCH(A14,'2020 EoS Pairings'!$T$4:$T$32,0),1)</f>
        <v>12</v>
      </c>
      <c r="C14" s="259">
        <f>INDEX('2020 EoS Pairings'!$V$4:$V$32,MATCH(A14,'2020 EoS Pairings'!$T$4:$T$32,0),1)</f>
        <v>9</v>
      </c>
      <c r="D14" s="259">
        <f>INDEX('2020 EoS Pairings'!$W$4:$W$32,MATCH(A14,'2020 EoS Pairings'!$T$4:$T$32,0),1)</f>
        <v>5</v>
      </c>
      <c r="E14" s="59">
        <v>7</v>
      </c>
      <c r="F14" s="59">
        <v>4</v>
      </c>
      <c r="G14" s="59">
        <v>6</v>
      </c>
      <c r="H14" s="59">
        <v>4</v>
      </c>
      <c r="I14" s="59">
        <v>7</v>
      </c>
      <c r="J14" s="59">
        <v>5</v>
      </c>
      <c r="K14" s="59">
        <v>3</v>
      </c>
      <c r="L14" s="59">
        <v>5</v>
      </c>
      <c r="M14" s="59">
        <v>5</v>
      </c>
      <c r="N14" s="91">
        <f t="shared" ref="N14" si="5">SUM(E14:M14)</f>
        <v>46</v>
      </c>
      <c r="O14" s="59">
        <v>6</v>
      </c>
      <c r="P14" s="59">
        <v>4</v>
      </c>
      <c r="Q14" s="59">
        <v>5</v>
      </c>
      <c r="R14" s="59">
        <v>5</v>
      </c>
      <c r="S14" s="59">
        <v>5</v>
      </c>
      <c r="T14" s="59">
        <v>4</v>
      </c>
      <c r="U14" s="59">
        <v>3</v>
      </c>
      <c r="V14" s="59">
        <v>4</v>
      </c>
      <c r="W14" s="59">
        <v>5</v>
      </c>
      <c r="X14" s="92">
        <f t="shared" ref="X14" si="6">SUM(O14:W14)</f>
        <v>41</v>
      </c>
      <c r="Y14" s="93">
        <f t="shared" ref="Y14" si="7">SUM(N14,X14)</f>
        <v>87</v>
      </c>
      <c r="Z14" s="63">
        <f>SUM(Y14-C14)</f>
        <v>78</v>
      </c>
      <c r="AA14" s="13"/>
      <c r="AB14" s="13"/>
      <c r="AC14" s="13"/>
      <c r="AD14" s="49"/>
    </row>
    <row r="15" spans="1:31" ht="21" customHeight="1">
      <c r="A15" s="85" t="str">
        <f>'2020 EoS Pairings'!B8</f>
        <v>Malcolm</v>
      </c>
      <c r="B15" s="256">
        <f>INDEX('2020 EoS Pairings'!$U$4:$U$32,MATCH(A15,'2020 EoS Pairings'!$T$4:$T$32,0),1)</f>
        <v>16</v>
      </c>
      <c r="C15" s="257">
        <f>INDEX('2020 EoS Pairings'!$V$4:$V$32,MATCH(A15,'2020 EoS Pairings'!$T$4:$T$32,0),1)</f>
        <v>13</v>
      </c>
      <c r="D15" s="257">
        <f>INDEX('2020 EoS Pairings'!$W$4:$W$32,MATCH(A15,'2020 EoS Pairings'!$T$4:$T$32,0),1)</f>
        <v>9</v>
      </c>
      <c r="E15" s="86">
        <v>6</v>
      </c>
      <c r="F15" s="86">
        <v>6</v>
      </c>
      <c r="G15" s="86">
        <v>4</v>
      </c>
      <c r="H15" s="86">
        <v>4</v>
      </c>
      <c r="I15" s="86">
        <v>8</v>
      </c>
      <c r="J15" s="86">
        <v>6</v>
      </c>
      <c r="K15" s="86">
        <v>4</v>
      </c>
      <c r="L15" s="86">
        <v>6</v>
      </c>
      <c r="M15" s="86">
        <v>4</v>
      </c>
      <c r="N15" s="97">
        <f t="shared" si="1"/>
        <v>48</v>
      </c>
      <c r="O15" s="86">
        <v>7</v>
      </c>
      <c r="P15" s="86">
        <v>6</v>
      </c>
      <c r="Q15" s="86">
        <v>8</v>
      </c>
      <c r="R15" s="86">
        <v>6</v>
      </c>
      <c r="S15" s="86">
        <v>4</v>
      </c>
      <c r="T15" s="86">
        <v>6</v>
      </c>
      <c r="U15" s="86">
        <v>2</v>
      </c>
      <c r="V15" s="86">
        <v>6</v>
      </c>
      <c r="W15" s="86">
        <v>5</v>
      </c>
      <c r="X15" s="98">
        <f t="shared" si="2"/>
        <v>50</v>
      </c>
      <c r="Y15" s="99">
        <f t="shared" si="3"/>
        <v>98</v>
      </c>
      <c r="Z15" s="90">
        <f>SUM(Y15-C15)</f>
        <v>85</v>
      </c>
      <c r="AA15" s="13"/>
      <c r="AB15" s="13"/>
      <c r="AC15" s="13"/>
      <c r="AD15" s="49"/>
    </row>
    <row r="16" spans="1:31" ht="21" customHeight="1">
      <c r="A16" s="68" t="str">
        <f>'2020 EoS Pairings'!E8</f>
        <v>Doug</v>
      </c>
      <c r="B16" s="256">
        <f>INDEX('2020 EoS Pairings'!$U$4:$U$32,MATCH(A16,'2020 EoS Pairings'!$T$4:$T$32,0),1)</f>
        <v>10.7</v>
      </c>
      <c r="C16" s="257">
        <f>INDEX('2020 EoS Pairings'!$V$4:$V$32,MATCH(A16,'2020 EoS Pairings'!$T$4:$T$32,0),1)</f>
        <v>8</v>
      </c>
      <c r="D16" s="257">
        <f>INDEX('2020 EoS Pairings'!$W$4:$W$32,MATCH(A16,'2020 EoS Pairings'!$T$4:$T$32,0),1)</f>
        <v>4</v>
      </c>
      <c r="E16" s="22">
        <v>5</v>
      </c>
      <c r="F16" s="22">
        <v>4</v>
      </c>
      <c r="G16" s="22">
        <v>5</v>
      </c>
      <c r="H16" s="22">
        <v>3</v>
      </c>
      <c r="I16" s="22">
        <v>7</v>
      </c>
      <c r="J16" s="22">
        <v>5</v>
      </c>
      <c r="K16" s="22">
        <v>5</v>
      </c>
      <c r="L16" s="22">
        <v>7</v>
      </c>
      <c r="M16" s="22">
        <v>3</v>
      </c>
      <c r="N16" s="82">
        <f t="shared" si="1"/>
        <v>44</v>
      </c>
      <c r="O16" s="22">
        <v>6</v>
      </c>
      <c r="P16" s="22">
        <v>4</v>
      </c>
      <c r="Q16" s="22">
        <v>4</v>
      </c>
      <c r="R16" s="22">
        <v>4</v>
      </c>
      <c r="S16" s="22">
        <v>4</v>
      </c>
      <c r="T16" s="22">
        <v>4</v>
      </c>
      <c r="U16" s="22">
        <v>4</v>
      </c>
      <c r="V16" s="22">
        <v>5</v>
      </c>
      <c r="W16" s="22">
        <v>5</v>
      </c>
      <c r="X16" s="83">
        <f t="shared" si="2"/>
        <v>40</v>
      </c>
      <c r="Y16" s="84">
        <f t="shared" si="3"/>
        <v>84</v>
      </c>
      <c r="Z16" s="73">
        <f t="shared" ref="Z16" si="8">SUM(Y16-C16)</f>
        <v>76</v>
      </c>
      <c r="AA16" s="13"/>
      <c r="AB16" s="13"/>
      <c r="AC16" s="13"/>
      <c r="AD16" s="49"/>
    </row>
    <row r="17" spans="1:30" ht="21" customHeight="1">
      <c r="A17" s="68" t="str">
        <f>'2020 EoS Pairings'!H8</f>
        <v>John</v>
      </c>
      <c r="B17" s="256">
        <f>INDEX('2020 EoS Pairings'!$U$4:$U$32,MATCH(A17,'2020 EoS Pairings'!$T$4:$T$32,0),1)</f>
        <v>15.3</v>
      </c>
      <c r="C17" s="257">
        <f>INDEX('2020 EoS Pairings'!$V$4:$V$32,MATCH(A17,'2020 EoS Pairings'!$T$4:$T$32,0),1)</f>
        <v>12</v>
      </c>
      <c r="D17" s="257">
        <f>INDEX('2020 EoS Pairings'!$W$4:$W$32,MATCH(A17,'2020 EoS Pairings'!$T$4:$T$32,0),1)</f>
        <v>8</v>
      </c>
      <c r="E17" s="22">
        <v>6</v>
      </c>
      <c r="F17" s="22">
        <v>6</v>
      </c>
      <c r="G17" s="22">
        <v>5</v>
      </c>
      <c r="H17" s="22">
        <v>3</v>
      </c>
      <c r="I17" s="22">
        <v>6</v>
      </c>
      <c r="J17" s="22">
        <v>6</v>
      </c>
      <c r="K17" s="22">
        <v>4</v>
      </c>
      <c r="L17" s="22">
        <v>4</v>
      </c>
      <c r="M17" s="22">
        <v>5</v>
      </c>
      <c r="N17" s="82">
        <f t="shared" si="1"/>
        <v>45</v>
      </c>
      <c r="O17" s="22">
        <v>5</v>
      </c>
      <c r="P17" s="22">
        <v>5</v>
      </c>
      <c r="Q17" s="22">
        <v>8</v>
      </c>
      <c r="R17" s="22">
        <v>6</v>
      </c>
      <c r="S17" s="22">
        <v>7</v>
      </c>
      <c r="T17" s="22">
        <v>4</v>
      </c>
      <c r="U17" s="22">
        <v>4</v>
      </c>
      <c r="V17" s="22">
        <v>6</v>
      </c>
      <c r="W17" s="22">
        <v>6</v>
      </c>
      <c r="X17" s="83">
        <f t="shared" si="2"/>
        <v>51</v>
      </c>
      <c r="Y17" s="84">
        <f t="shared" si="3"/>
        <v>96</v>
      </c>
      <c r="Z17" s="73">
        <f t="shared" ref="Z17:Z22" si="9">SUM(Y17-C17)</f>
        <v>84</v>
      </c>
      <c r="AA17" s="13"/>
      <c r="AB17" s="13"/>
      <c r="AC17" s="13"/>
      <c r="AD17" s="49"/>
    </row>
    <row r="18" spans="1:30" ht="21" customHeight="1" thickBot="1">
      <c r="A18" s="58" t="str">
        <f>'2020 EoS Pairings'!K8</f>
        <v>Frank</v>
      </c>
      <c r="B18" s="258">
        <f>INDEX('2020 EoS Pairings'!$U$4:$U$32,MATCH(A18,'2020 EoS Pairings'!$T$4:$T$32,0),1)</f>
        <v>27</v>
      </c>
      <c r="C18" s="259">
        <f>INDEX('2020 EoS Pairings'!$V$4:$V$32,MATCH(A18,'2020 EoS Pairings'!$T$4:$T$32,0),1)</f>
        <v>25</v>
      </c>
      <c r="D18" s="259">
        <f>INDEX('2020 EoS Pairings'!$W$4:$W$32,MATCH(A18,'2020 EoS Pairings'!$T$4:$T$32,0),1)</f>
        <v>20</v>
      </c>
      <c r="E18" s="59">
        <v>7</v>
      </c>
      <c r="F18" s="59">
        <v>7</v>
      </c>
      <c r="G18" s="59">
        <v>7</v>
      </c>
      <c r="H18" s="59">
        <v>4</v>
      </c>
      <c r="I18" s="59">
        <v>7</v>
      </c>
      <c r="J18" s="59">
        <v>7</v>
      </c>
      <c r="K18" s="59">
        <v>9</v>
      </c>
      <c r="L18" s="59">
        <v>9</v>
      </c>
      <c r="M18" s="59">
        <v>9</v>
      </c>
      <c r="N18" s="100">
        <f t="shared" ref="N18" si="10">SUM(E18:M18)</f>
        <v>66</v>
      </c>
      <c r="O18" s="59">
        <v>7</v>
      </c>
      <c r="P18" s="59">
        <v>6</v>
      </c>
      <c r="Q18" s="59">
        <v>4</v>
      </c>
      <c r="R18" s="59">
        <v>5</v>
      </c>
      <c r="S18" s="59">
        <v>5</v>
      </c>
      <c r="T18" s="59">
        <v>7</v>
      </c>
      <c r="U18" s="59">
        <v>4</v>
      </c>
      <c r="V18" s="59">
        <v>10</v>
      </c>
      <c r="W18" s="59">
        <v>7</v>
      </c>
      <c r="X18" s="101">
        <f t="shared" ref="X18" si="11">SUM(O18:W18)</f>
        <v>55</v>
      </c>
      <c r="Y18" s="102">
        <f t="shared" ref="Y18" si="12">SUM(N18,X18)</f>
        <v>121</v>
      </c>
      <c r="Z18" s="63">
        <f t="shared" si="9"/>
        <v>96</v>
      </c>
      <c r="AA18" s="13"/>
      <c r="AB18" s="13"/>
      <c r="AC18" s="13"/>
      <c r="AD18" s="49"/>
    </row>
    <row r="19" spans="1:30" ht="21" customHeight="1">
      <c r="A19" s="85" t="str">
        <f>'2020 EoS Pairings'!B9</f>
        <v>Ron</v>
      </c>
      <c r="B19" s="256">
        <f>INDEX('2020 EoS Pairings'!$U$4:$U$32,MATCH(A19,'2020 EoS Pairings'!$T$4:$T$32,0),1)</f>
        <v>26</v>
      </c>
      <c r="C19" s="257">
        <f>INDEX('2020 EoS Pairings'!$V$4:$V$32,MATCH(A19,'2020 EoS Pairings'!$T$4:$T$32,0),1)</f>
        <v>24</v>
      </c>
      <c r="D19" s="257">
        <f>INDEX('2020 EoS Pairings'!$W$4:$W$32,MATCH(A19,'2020 EoS Pairings'!$T$4:$T$32,0),1)</f>
        <v>19</v>
      </c>
      <c r="E19" s="86">
        <v>6</v>
      </c>
      <c r="F19" s="86">
        <v>5</v>
      </c>
      <c r="G19" s="86">
        <v>5</v>
      </c>
      <c r="H19" s="86">
        <v>5</v>
      </c>
      <c r="I19" s="86">
        <v>7</v>
      </c>
      <c r="J19" s="86">
        <v>5</v>
      </c>
      <c r="K19" s="86">
        <v>5</v>
      </c>
      <c r="L19" s="86">
        <v>5</v>
      </c>
      <c r="M19" s="86">
        <v>4</v>
      </c>
      <c r="N19" s="87">
        <f t="shared" si="1"/>
        <v>47</v>
      </c>
      <c r="O19" s="86">
        <v>7</v>
      </c>
      <c r="P19" s="86">
        <v>2</v>
      </c>
      <c r="Q19" s="86">
        <v>3</v>
      </c>
      <c r="R19" s="86">
        <v>6</v>
      </c>
      <c r="S19" s="86">
        <v>6</v>
      </c>
      <c r="T19" s="86">
        <v>4</v>
      </c>
      <c r="U19" s="86">
        <v>3</v>
      </c>
      <c r="V19" s="86">
        <v>10</v>
      </c>
      <c r="W19" s="86">
        <v>5</v>
      </c>
      <c r="X19" s="88">
        <f t="shared" si="2"/>
        <v>46</v>
      </c>
      <c r="Y19" s="89">
        <f t="shared" si="3"/>
        <v>93</v>
      </c>
      <c r="Z19" s="90">
        <f>SUM(Y19-D19)</f>
        <v>74</v>
      </c>
      <c r="AA19" s="13"/>
      <c r="AB19" s="13"/>
      <c r="AC19" s="13"/>
      <c r="AD19" s="49"/>
    </row>
    <row r="20" spans="1:30" ht="21" customHeight="1">
      <c r="A20" s="421" t="str">
        <f>'2020 EoS Pairings'!E9</f>
        <v>Herb</v>
      </c>
      <c r="B20" s="256">
        <f>INDEX('2020 EoS Pairings'!$U$4:$U$32,MATCH(A20,'2020 EoS Pairings'!$T$4:$T$32,0),1)</f>
        <v>36.4</v>
      </c>
      <c r="C20" s="257">
        <f>INDEX('2020 EoS Pairings'!$V$4:$V$32,MATCH(A20,'2020 EoS Pairings'!$T$4:$T$32,0),1)</f>
        <v>35</v>
      </c>
      <c r="D20" s="257">
        <f>INDEX('2020 EoS Pairings'!$W$4:$W$32,MATCH(A20,'2020 EoS Pairings'!$T$4:$T$32,0),1)</f>
        <v>29</v>
      </c>
      <c r="E20" s="22">
        <v>7</v>
      </c>
      <c r="F20" s="22">
        <v>5</v>
      </c>
      <c r="G20" s="22">
        <v>8</v>
      </c>
      <c r="H20" s="22">
        <v>4</v>
      </c>
      <c r="I20" s="22">
        <v>7</v>
      </c>
      <c r="J20" s="22">
        <v>6</v>
      </c>
      <c r="K20" s="22">
        <v>3</v>
      </c>
      <c r="L20" s="22">
        <v>6</v>
      </c>
      <c r="M20" s="22">
        <v>6</v>
      </c>
      <c r="N20" s="79">
        <f t="shared" si="1"/>
        <v>52</v>
      </c>
      <c r="O20" s="22">
        <v>8</v>
      </c>
      <c r="P20" s="22">
        <v>5</v>
      </c>
      <c r="Q20" s="22">
        <v>4</v>
      </c>
      <c r="R20" s="22">
        <v>6</v>
      </c>
      <c r="S20" s="22">
        <v>6</v>
      </c>
      <c r="T20" s="22">
        <v>6</v>
      </c>
      <c r="U20" s="22">
        <v>4</v>
      </c>
      <c r="V20" s="22">
        <v>8</v>
      </c>
      <c r="W20" s="22">
        <v>7</v>
      </c>
      <c r="X20" s="80">
        <f t="shared" si="2"/>
        <v>54</v>
      </c>
      <c r="Y20" s="81">
        <f t="shared" si="3"/>
        <v>106</v>
      </c>
      <c r="Z20" s="73">
        <f>SUM(Y20-D20)</f>
        <v>77</v>
      </c>
      <c r="AA20" s="13"/>
      <c r="AB20" s="13"/>
      <c r="AC20" s="13"/>
      <c r="AD20" s="49"/>
    </row>
    <row r="21" spans="1:30" ht="21" customHeight="1">
      <c r="A21" s="68" t="str">
        <f>'2020 EoS Pairings'!H9</f>
        <v>Rob</v>
      </c>
      <c r="B21" s="256">
        <f>INDEX('2020 EoS Pairings'!$U$4:$U$32,MATCH(A21,'2020 EoS Pairings'!$T$4:$T$32,0),1)</f>
        <v>7.4</v>
      </c>
      <c r="C21" s="257">
        <f>INDEX('2020 EoS Pairings'!$V$4:$V$32,MATCH(A21,'2020 EoS Pairings'!$T$4:$T$32,0),1)</f>
        <v>4</v>
      </c>
      <c r="D21" s="257">
        <f>INDEX('2020 EoS Pairings'!$W$4:$W$32,MATCH(A21,'2020 EoS Pairings'!$T$4:$T$32,0),1)</f>
        <v>1</v>
      </c>
      <c r="E21" s="22">
        <v>5</v>
      </c>
      <c r="F21" s="22">
        <v>5</v>
      </c>
      <c r="G21" s="22">
        <v>4</v>
      </c>
      <c r="H21" s="22">
        <v>4</v>
      </c>
      <c r="I21" s="22">
        <v>4</v>
      </c>
      <c r="J21" s="22">
        <v>4</v>
      </c>
      <c r="K21" s="22">
        <v>4</v>
      </c>
      <c r="L21" s="22">
        <v>5</v>
      </c>
      <c r="M21" s="22">
        <v>3</v>
      </c>
      <c r="N21" s="79">
        <f t="shared" si="1"/>
        <v>38</v>
      </c>
      <c r="O21" s="22">
        <v>5</v>
      </c>
      <c r="P21" s="22">
        <v>4</v>
      </c>
      <c r="Q21" s="22">
        <v>4</v>
      </c>
      <c r="R21" s="22">
        <v>4</v>
      </c>
      <c r="S21" s="22">
        <v>6</v>
      </c>
      <c r="T21" s="22">
        <v>5</v>
      </c>
      <c r="U21" s="22">
        <v>4</v>
      </c>
      <c r="V21" s="22">
        <v>7</v>
      </c>
      <c r="W21" s="22">
        <v>5</v>
      </c>
      <c r="X21" s="80">
        <f t="shared" si="2"/>
        <v>44</v>
      </c>
      <c r="Y21" s="81">
        <f t="shared" si="3"/>
        <v>82</v>
      </c>
      <c r="Z21" s="73">
        <f t="shared" si="9"/>
        <v>78</v>
      </c>
      <c r="AA21" s="13"/>
      <c r="AB21" s="13"/>
      <c r="AC21" s="13"/>
      <c r="AD21" s="49"/>
    </row>
    <row r="22" spans="1:30" ht="21" customHeight="1" thickBot="1">
      <c r="A22" s="68" t="str">
        <f>'2020 EoS Pairings'!K9</f>
        <v>Mike F</v>
      </c>
      <c r="B22" s="258">
        <f>INDEX('2020 EoS Pairings'!$U$4:$U$32,MATCH(A22,'2020 EoS Pairings'!$T$4:$T$32,0),1)</f>
        <v>12</v>
      </c>
      <c r="C22" s="259">
        <f>INDEX('2020 EoS Pairings'!$V$4:$V$32,MATCH(A22,'2020 EoS Pairings'!$T$4:$T$32,0),1)</f>
        <v>9</v>
      </c>
      <c r="D22" s="259">
        <f>INDEX('2020 EoS Pairings'!$W$4:$W$32,MATCH(A22,'2020 EoS Pairings'!$T$4:$T$32,0),1)</f>
        <v>5</v>
      </c>
      <c r="E22" s="59">
        <v>6</v>
      </c>
      <c r="F22" s="59">
        <v>5</v>
      </c>
      <c r="G22" s="59">
        <v>5</v>
      </c>
      <c r="H22" s="59">
        <v>4</v>
      </c>
      <c r="I22" s="59">
        <v>6</v>
      </c>
      <c r="J22" s="59">
        <v>5</v>
      </c>
      <c r="K22" s="59">
        <v>3</v>
      </c>
      <c r="L22" s="59">
        <v>6</v>
      </c>
      <c r="M22" s="59">
        <v>4</v>
      </c>
      <c r="N22" s="91">
        <f t="shared" ref="N22" si="13">SUM(E22:M22)</f>
        <v>44</v>
      </c>
      <c r="O22" s="59">
        <v>7</v>
      </c>
      <c r="P22" s="59">
        <v>4</v>
      </c>
      <c r="Q22" s="59">
        <v>6</v>
      </c>
      <c r="R22" s="59">
        <v>7</v>
      </c>
      <c r="S22" s="59">
        <v>5</v>
      </c>
      <c r="T22" s="59">
        <v>4</v>
      </c>
      <c r="U22" s="59">
        <v>4</v>
      </c>
      <c r="V22" s="59">
        <v>7</v>
      </c>
      <c r="W22" s="59">
        <v>5</v>
      </c>
      <c r="X22" s="92">
        <f t="shared" ref="X22" si="14">SUM(O22:W22)</f>
        <v>49</v>
      </c>
      <c r="Y22" s="93">
        <f t="shared" ref="Y22" si="15">SUM(N22,X22)</f>
        <v>93</v>
      </c>
      <c r="Z22" s="63">
        <f t="shared" si="9"/>
        <v>84</v>
      </c>
      <c r="AA22" s="13"/>
      <c r="AB22" s="13"/>
      <c r="AC22" s="13"/>
      <c r="AD22" s="49"/>
    </row>
    <row r="23" spans="1:30" ht="21" customHeight="1">
      <c r="A23" s="85"/>
      <c r="B23" s="256"/>
      <c r="C23" s="257"/>
      <c r="D23" s="257"/>
      <c r="E23" s="86"/>
      <c r="F23" s="86"/>
      <c r="G23" s="86"/>
      <c r="H23" s="86"/>
      <c r="I23" s="86"/>
      <c r="J23" s="86"/>
      <c r="K23" s="86"/>
      <c r="L23" s="86"/>
      <c r="M23" s="86"/>
      <c r="N23" s="87">
        <f t="shared" ref="N23:N25" si="16">SUM(E23:M23)</f>
        <v>0</v>
      </c>
      <c r="O23" s="86"/>
      <c r="P23" s="86"/>
      <c r="Q23" s="86"/>
      <c r="R23" s="86"/>
      <c r="S23" s="86"/>
      <c r="T23" s="86"/>
      <c r="U23" s="86"/>
      <c r="V23" s="86"/>
      <c r="W23" s="86"/>
      <c r="X23" s="88">
        <f t="shared" ref="X23:X25" si="17">SUM(O23:W23)</f>
        <v>0</v>
      </c>
      <c r="Y23" s="89"/>
      <c r="Z23" s="90"/>
      <c r="AD23" s="49"/>
    </row>
    <row r="24" spans="1:30" ht="21" customHeight="1">
      <c r="A24" s="68"/>
      <c r="B24" s="256"/>
      <c r="C24" s="257"/>
      <c r="D24" s="257"/>
      <c r="E24" s="22"/>
      <c r="F24" s="22"/>
      <c r="G24" s="22"/>
      <c r="H24" s="22"/>
      <c r="I24" s="22"/>
      <c r="J24" s="22"/>
      <c r="K24" s="22"/>
      <c r="L24" s="22"/>
      <c r="M24" s="22"/>
      <c r="N24" s="79">
        <f t="shared" si="16"/>
        <v>0</v>
      </c>
      <c r="O24" s="22"/>
      <c r="P24" s="22"/>
      <c r="Q24" s="22"/>
      <c r="R24" s="22"/>
      <c r="S24" s="22"/>
      <c r="T24" s="22"/>
      <c r="U24" s="22"/>
      <c r="V24" s="22"/>
      <c r="W24" s="22"/>
      <c r="X24" s="80">
        <f t="shared" si="17"/>
        <v>0</v>
      </c>
      <c r="Y24" s="89"/>
      <c r="Z24" s="90"/>
      <c r="AD24" s="49"/>
    </row>
    <row r="25" spans="1:30" ht="21" customHeight="1">
      <c r="A25" s="68"/>
      <c r="B25" s="256"/>
      <c r="C25" s="257"/>
      <c r="D25" s="257"/>
      <c r="E25" s="22"/>
      <c r="F25" s="22"/>
      <c r="G25" s="22"/>
      <c r="H25" s="22"/>
      <c r="I25" s="22"/>
      <c r="J25" s="22"/>
      <c r="K25" s="22"/>
      <c r="L25" s="22"/>
      <c r="M25" s="22"/>
      <c r="N25" s="79">
        <f t="shared" si="16"/>
        <v>0</v>
      </c>
      <c r="O25" s="22"/>
      <c r="P25" s="22"/>
      <c r="Q25" s="22"/>
      <c r="R25" s="22"/>
      <c r="S25" s="22"/>
      <c r="T25" s="22"/>
      <c r="U25" s="22"/>
      <c r="V25" s="22"/>
      <c r="W25" s="22"/>
      <c r="X25" s="80">
        <f t="shared" si="17"/>
        <v>0</v>
      </c>
      <c r="Y25" s="89"/>
      <c r="Z25" s="90"/>
      <c r="AD25" s="49"/>
    </row>
    <row r="26" spans="1:30" ht="21" customHeight="1" thickBot="1">
      <c r="A26" s="58"/>
      <c r="B26" s="258"/>
      <c r="C26" s="259"/>
      <c r="D26" s="259"/>
      <c r="E26" s="59"/>
      <c r="F26" s="59"/>
      <c r="G26" s="59"/>
      <c r="H26" s="59"/>
      <c r="I26" s="59"/>
      <c r="J26" s="59"/>
      <c r="K26" s="59"/>
      <c r="L26" s="59"/>
      <c r="M26" s="59"/>
      <c r="N26" s="91"/>
      <c r="O26" s="59"/>
      <c r="P26" s="59"/>
      <c r="Q26" s="59"/>
      <c r="R26" s="59"/>
      <c r="S26" s="59"/>
      <c r="T26" s="59"/>
      <c r="U26" s="59"/>
      <c r="V26" s="59"/>
      <c r="W26" s="59"/>
      <c r="X26" s="92"/>
      <c r="Y26" s="93"/>
      <c r="Z26" s="63"/>
      <c r="AD26" s="49"/>
    </row>
    <row r="27" spans="1:30" s="276" customFormat="1" ht="21" customHeight="1">
      <c r="A27" s="85"/>
      <c r="B27" s="256"/>
      <c r="C27" s="257"/>
      <c r="D27" s="257"/>
      <c r="E27" s="86"/>
      <c r="F27" s="86"/>
      <c r="G27" s="86"/>
      <c r="H27" s="86"/>
      <c r="I27" s="86"/>
      <c r="J27" s="86"/>
      <c r="K27" s="86"/>
      <c r="L27" s="86"/>
      <c r="M27" s="86"/>
      <c r="N27" s="97"/>
      <c r="O27" s="86"/>
      <c r="P27" s="86"/>
      <c r="Q27" s="86"/>
      <c r="R27" s="86"/>
      <c r="S27" s="86"/>
      <c r="T27" s="86"/>
      <c r="U27" s="86"/>
      <c r="V27" s="86"/>
      <c r="W27" s="86"/>
      <c r="X27" s="98"/>
      <c r="Y27" s="89"/>
      <c r="Z27" s="90"/>
      <c r="AD27" s="49"/>
    </row>
    <row r="28" spans="1:30" s="276" customFormat="1" ht="21" customHeight="1">
      <c r="A28" s="68"/>
      <c r="B28" s="69"/>
      <c r="C28" s="70"/>
      <c r="D28" s="70"/>
      <c r="E28" s="22"/>
      <c r="F28" s="22"/>
      <c r="G28" s="22"/>
      <c r="H28" s="22"/>
      <c r="I28" s="22"/>
      <c r="J28" s="22"/>
      <c r="K28" s="22"/>
      <c r="L28" s="22"/>
      <c r="M28" s="22"/>
      <c r="N28" s="82"/>
      <c r="O28" s="22"/>
      <c r="P28" s="22"/>
      <c r="Q28" s="22"/>
      <c r="R28" s="22"/>
      <c r="S28" s="22"/>
      <c r="T28" s="22"/>
      <c r="U28" s="22"/>
      <c r="V28" s="22"/>
      <c r="W28" s="22"/>
      <c r="X28" s="83"/>
      <c r="Y28" s="81"/>
      <c r="Z28" s="73"/>
      <c r="AD28" s="49"/>
    </row>
    <row r="29" spans="1:30" s="276" customFormat="1" ht="21" customHeight="1">
      <c r="A29" s="68"/>
      <c r="B29" s="69"/>
      <c r="C29" s="70"/>
      <c r="D29" s="70"/>
      <c r="E29" s="22"/>
      <c r="F29" s="22"/>
      <c r="G29" s="22"/>
      <c r="H29" s="22"/>
      <c r="I29" s="22"/>
      <c r="J29" s="22"/>
      <c r="K29" s="22"/>
      <c r="L29" s="22"/>
      <c r="M29" s="22"/>
      <c r="N29" s="82"/>
      <c r="O29" s="22"/>
      <c r="P29" s="22"/>
      <c r="Q29" s="22"/>
      <c r="R29" s="22"/>
      <c r="S29" s="22"/>
      <c r="T29" s="22"/>
      <c r="U29" s="22"/>
      <c r="V29" s="22"/>
      <c r="W29" s="22"/>
      <c r="X29" s="83"/>
      <c r="Y29" s="81"/>
      <c r="Z29" s="73"/>
      <c r="AD29" s="49"/>
    </row>
    <row r="30" spans="1:30" s="276" customFormat="1" ht="21" customHeight="1" thickBot="1">
      <c r="A30" s="293"/>
      <c r="B30" s="258"/>
      <c r="C30" s="259"/>
      <c r="D30" s="259"/>
      <c r="E30" s="294"/>
      <c r="F30" s="294"/>
      <c r="G30" s="294"/>
      <c r="H30" s="294"/>
      <c r="I30" s="294"/>
      <c r="J30" s="294"/>
      <c r="K30" s="294"/>
      <c r="L30" s="294"/>
      <c r="M30" s="294"/>
      <c r="N30" s="295"/>
      <c r="O30" s="294"/>
      <c r="P30" s="294"/>
      <c r="Q30" s="294"/>
      <c r="R30" s="294"/>
      <c r="S30" s="294"/>
      <c r="T30" s="294"/>
      <c r="U30" s="294"/>
      <c r="V30" s="294"/>
      <c r="W30" s="294"/>
      <c r="X30" s="296"/>
      <c r="Y30" s="297"/>
      <c r="Z30" s="298"/>
      <c r="AD30" s="49"/>
    </row>
    <row r="31" spans="1:30" s="276" customFormat="1" ht="21" customHeight="1">
      <c r="A31" s="67"/>
      <c r="B31" s="287"/>
      <c r="C31" s="288"/>
      <c r="D31" s="288"/>
      <c r="E31" s="217"/>
      <c r="F31" s="217"/>
      <c r="G31" s="217"/>
      <c r="H31" s="217"/>
      <c r="I31" s="217"/>
      <c r="J31" s="217"/>
      <c r="K31" s="217"/>
      <c r="L31" s="217"/>
      <c r="M31" s="217"/>
      <c r="N31" s="289"/>
      <c r="O31" s="217"/>
      <c r="P31" s="217"/>
      <c r="Q31" s="217"/>
      <c r="R31" s="217"/>
      <c r="S31" s="217"/>
      <c r="T31" s="217"/>
      <c r="U31" s="217"/>
      <c r="V31" s="217"/>
      <c r="W31" s="217"/>
      <c r="X31" s="290"/>
      <c r="Y31" s="291"/>
      <c r="Z31" s="292"/>
      <c r="AD31" s="49"/>
    </row>
    <row r="32" spans="1:30" ht="15.75" customHeight="1">
      <c r="A32" s="67"/>
      <c r="B32" s="67"/>
      <c r="C32" s="67"/>
      <c r="D32" s="67"/>
      <c r="E32" s="217"/>
      <c r="F32" s="217"/>
      <c r="G32" s="217"/>
      <c r="H32" s="217"/>
      <c r="I32" s="217"/>
      <c r="J32" s="217"/>
      <c r="K32" s="217"/>
      <c r="L32" s="217"/>
      <c r="M32" s="217"/>
      <c r="N32" s="67"/>
      <c r="O32" s="217"/>
      <c r="P32" s="217"/>
      <c r="Q32" s="217"/>
      <c r="R32" s="217"/>
      <c r="S32" s="217"/>
      <c r="T32" s="217"/>
      <c r="U32" s="217"/>
      <c r="V32" s="217"/>
      <c r="W32" s="217"/>
      <c r="X32" s="466" t="s">
        <v>48</v>
      </c>
      <c r="Y32" s="467"/>
      <c r="Z32" s="123">
        <f>MIN(Z3:Z30)</f>
        <v>72</v>
      </c>
    </row>
    <row r="33" spans="1:26" ht="15.75" customHeight="1">
      <c r="A33" s="471" t="s">
        <v>44</v>
      </c>
      <c r="B33" s="472"/>
      <c r="C33" s="473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468" t="s">
        <v>50</v>
      </c>
      <c r="X33" s="468"/>
      <c r="Y33" s="468"/>
      <c r="Z33" s="110">
        <f>COUNTIF(Z3:Z26,Z32)</f>
        <v>2</v>
      </c>
    </row>
    <row r="34" spans="1:26" ht="15.75" customHeight="1">
      <c r="A34" s="474" t="s">
        <v>46</v>
      </c>
      <c r="B34" s="475"/>
      <c r="C34" s="476"/>
    </row>
    <row r="35" spans="1:26" ht="15.75" customHeight="1">
      <c r="A35" s="463" t="s">
        <v>47</v>
      </c>
      <c r="B35" s="464"/>
      <c r="C35" s="465"/>
    </row>
    <row r="36" spans="1:26" s="222" customFormat="1" ht="15.75" customHeight="1">
      <c r="A36" s="223" t="s">
        <v>48</v>
      </c>
      <c r="B36" s="224"/>
      <c r="C36" s="225"/>
    </row>
    <row r="37" spans="1:26" s="222" customFormat="1" ht="15.75" customHeight="1"/>
  </sheetData>
  <mergeCells count="6">
    <mergeCell ref="A35:C35"/>
    <mergeCell ref="X32:Y32"/>
    <mergeCell ref="W33:Y33"/>
    <mergeCell ref="A1:D1"/>
    <mergeCell ref="A33:C33"/>
    <mergeCell ref="A34:C34"/>
  </mergeCells>
  <conditionalFormatting sqref="E3 E5:E22">
    <cfRule type="cellIs" dxfId="308" priority="187" operator="lessThan">
      <formula>$E$2</formula>
    </cfRule>
  </conditionalFormatting>
  <conditionalFormatting sqref="F3 F5:F22">
    <cfRule type="cellIs" dxfId="307" priority="186" operator="lessThan">
      <formula>$F$2</formula>
    </cfRule>
  </conditionalFormatting>
  <conditionalFormatting sqref="G3 G5:G22">
    <cfRule type="cellIs" dxfId="306" priority="185" operator="lessThan">
      <formula>$G$2</formula>
    </cfRule>
  </conditionalFormatting>
  <conditionalFormatting sqref="H3 H5:H22">
    <cfRule type="cellIs" dxfId="305" priority="184" operator="lessThan">
      <formula>$H$2</formula>
    </cfRule>
  </conditionalFormatting>
  <conditionalFormatting sqref="I3 I5:I22">
    <cfRule type="cellIs" dxfId="304" priority="183" operator="lessThan">
      <formula>$I$2</formula>
    </cfRule>
  </conditionalFormatting>
  <conditionalFormatting sqref="J3 J5:J22">
    <cfRule type="cellIs" dxfId="303" priority="182" operator="lessThan">
      <formula>$J$2</formula>
    </cfRule>
  </conditionalFormatting>
  <conditionalFormatting sqref="K3 K5:K22">
    <cfRule type="cellIs" dxfId="302" priority="181" operator="lessThan">
      <formula>$K$2</formula>
    </cfRule>
  </conditionalFormatting>
  <conditionalFormatting sqref="L3 L5:L22">
    <cfRule type="cellIs" dxfId="301" priority="180" operator="lessThan">
      <formula>$L$2</formula>
    </cfRule>
  </conditionalFormatting>
  <conditionalFormatting sqref="M3 M5:M22">
    <cfRule type="cellIs" dxfId="300" priority="179" operator="lessThan">
      <formula>$M$2</formula>
    </cfRule>
  </conditionalFormatting>
  <conditionalFormatting sqref="O3 O5:O22">
    <cfRule type="cellIs" dxfId="299" priority="178" operator="lessThan">
      <formula>$O$2</formula>
    </cfRule>
  </conditionalFormatting>
  <conditionalFormatting sqref="P3 P5:P22">
    <cfRule type="cellIs" dxfId="298" priority="177" operator="lessThan">
      <formula>$P$2</formula>
    </cfRule>
  </conditionalFormatting>
  <conditionalFormatting sqref="Q3 Q5:Q22">
    <cfRule type="cellIs" dxfId="297" priority="176" operator="lessThan">
      <formula>$Q$2</formula>
    </cfRule>
  </conditionalFormatting>
  <conditionalFormatting sqref="R3 R5:R22">
    <cfRule type="cellIs" dxfId="296" priority="175" operator="lessThan">
      <formula>$R$2</formula>
    </cfRule>
  </conditionalFormatting>
  <conditionalFormatting sqref="S3 S5:S22">
    <cfRule type="cellIs" dxfId="295" priority="174" operator="lessThan">
      <formula>$S$2</formula>
    </cfRule>
  </conditionalFormatting>
  <conditionalFormatting sqref="T3 T5:T22">
    <cfRule type="cellIs" dxfId="294" priority="173" operator="lessThan">
      <formula>$T$2</formula>
    </cfRule>
  </conditionalFormatting>
  <conditionalFormatting sqref="U3 U5:U22">
    <cfRule type="cellIs" dxfId="293" priority="172" operator="lessThan">
      <formula>$U$2</formula>
    </cfRule>
  </conditionalFormatting>
  <conditionalFormatting sqref="V3 V5:V22">
    <cfRule type="cellIs" dxfId="292" priority="171" operator="lessThan">
      <formula>$V$2</formula>
    </cfRule>
  </conditionalFormatting>
  <conditionalFormatting sqref="W3 W5:W22">
    <cfRule type="cellIs" dxfId="291" priority="170" operator="lessThan">
      <formula>$W$2</formula>
    </cfRule>
  </conditionalFormatting>
  <conditionalFormatting sqref="Z3:Z31">
    <cfRule type="expression" dxfId="290" priority="169">
      <formula>Z3=$Z$2</formula>
    </cfRule>
  </conditionalFormatting>
  <conditionalFormatting sqref="Y3:Y31">
    <cfRule type="expression" dxfId="289" priority="168">
      <formula>Y3=$Y$2</formula>
    </cfRule>
  </conditionalFormatting>
  <conditionalFormatting sqref="E4">
    <cfRule type="cellIs" dxfId="288" priority="141" operator="lessThan">
      <formula>$E$2</formula>
    </cfRule>
  </conditionalFormatting>
  <conditionalFormatting sqref="F4">
    <cfRule type="cellIs" dxfId="287" priority="140" operator="lessThan">
      <formula>$F$2</formula>
    </cfRule>
  </conditionalFormatting>
  <conditionalFormatting sqref="G4">
    <cfRule type="cellIs" dxfId="286" priority="139" operator="lessThan">
      <formula>$G$2</formula>
    </cfRule>
  </conditionalFormatting>
  <conditionalFormatting sqref="H4">
    <cfRule type="cellIs" dxfId="285" priority="138" operator="lessThan">
      <formula>$H$2</formula>
    </cfRule>
  </conditionalFormatting>
  <conditionalFormatting sqref="I4">
    <cfRule type="cellIs" dxfId="284" priority="137" operator="lessThan">
      <formula>$I$2</formula>
    </cfRule>
  </conditionalFormatting>
  <conditionalFormatting sqref="J4">
    <cfRule type="cellIs" dxfId="283" priority="136" operator="lessThan">
      <formula>$J$2</formula>
    </cfRule>
  </conditionalFormatting>
  <conditionalFormatting sqref="K4">
    <cfRule type="cellIs" dxfId="282" priority="135" operator="lessThan">
      <formula>$K$2</formula>
    </cfRule>
  </conditionalFormatting>
  <conditionalFormatting sqref="L4">
    <cfRule type="cellIs" dxfId="281" priority="134" operator="lessThan">
      <formula>$L$2</formula>
    </cfRule>
  </conditionalFormatting>
  <conditionalFormatting sqref="M4">
    <cfRule type="cellIs" dxfId="280" priority="133" operator="lessThan">
      <formula>$M$2</formula>
    </cfRule>
  </conditionalFormatting>
  <conditionalFormatting sqref="O4">
    <cfRule type="cellIs" dxfId="279" priority="132" operator="lessThan">
      <formula>$O$2</formula>
    </cfRule>
  </conditionalFormatting>
  <conditionalFormatting sqref="P4">
    <cfRule type="cellIs" dxfId="278" priority="131" operator="lessThan">
      <formula>$P$2</formula>
    </cfRule>
  </conditionalFormatting>
  <conditionalFormatting sqref="Q4">
    <cfRule type="cellIs" dxfId="277" priority="130" operator="lessThan">
      <formula>$Q$2</formula>
    </cfRule>
  </conditionalFormatting>
  <conditionalFormatting sqref="R4">
    <cfRule type="cellIs" dxfId="276" priority="129" operator="lessThan">
      <formula>$R$2</formula>
    </cfRule>
  </conditionalFormatting>
  <conditionalFormatting sqref="S4">
    <cfRule type="cellIs" dxfId="275" priority="128" operator="lessThan">
      <formula>$S$2</formula>
    </cfRule>
  </conditionalFormatting>
  <conditionalFormatting sqref="T4">
    <cfRule type="cellIs" dxfId="274" priority="127" operator="lessThan">
      <formula>$T$2</formula>
    </cfRule>
  </conditionalFormatting>
  <conditionalFormatting sqref="U4">
    <cfRule type="cellIs" dxfId="273" priority="126" operator="lessThan">
      <formula>$U$2</formula>
    </cfRule>
  </conditionalFormatting>
  <conditionalFormatting sqref="V4">
    <cfRule type="cellIs" dxfId="272" priority="125" operator="lessThan">
      <formula>$V$2</formula>
    </cfRule>
  </conditionalFormatting>
  <conditionalFormatting sqref="W4">
    <cfRule type="cellIs" dxfId="271" priority="124" operator="lessThan">
      <formula>$W$2</formula>
    </cfRule>
  </conditionalFormatting>
  <conditionalFormatting sqref="E23:E26 E31">
    <cfRule type="cellIs" dxfId="270" priority="114" operator="lessThan">
      <formula>$E$2</formula>
    </cfRule>
  </conditionalFormatting>
  <conditionalFormatting sqref="F23:F26 F31">
    <cfRule type="cellIs" dxfId="269" priority="113" operator="lessThan">
      <formula>$F$2</formula>
    </cfRule>
  </conditionalFormatting>
  <conditionalFormatting sqref="G23:G26 G31">
    <cfRule type="cellIs" dxfId="268" priority="112" operator="lessThan">
      <formula>$G$2</formula>
    </cfRule>
  </conditionalFormatting>
  <conditionalFormatting sqref="H23:H26 H31">
    <cfRule type="cellIs" dxfId="267" priority="111" operator="lessThan">
      <formula>$H$2</formula>
    </cfRule>
  </conditionalFormatting>
  <conditionalFormatting sqref="I23:I26 I31">
    <cfRule type="cellIs" dxfId="266" priority="110" operator="lessThan">
      <formula>$I$2</formula>
    </cfRule>
  </conditionalFormatting>
  <conditionalFormatting sqref="J23:J26 J31">
    <cfRule type="cellIs" dxfId="265" priority="109" operator="lessThan">
      <formula>$J$2</formula>
    </cfRule>
  </conditionalFormatting>
  <conditionalFormatting sqref="K23:K26 K31">
    <cfRule type="cellIs" dxfId="264" priority="108" operator="lessThan">
      <formula>$K$2</formula>
    </cfRule>
  </conditionalFormatting>
  <conditionalFormatting sqref="L23:L26 L31">
    <cfRule type="cellIs" dxfId="263" priority="107" operator="lessThan">
      <formula>$L$2</formula>
    </cfRule>
  </conditionalFormatting>
  <conditionalFormatting sqref="M23:M26 M31">
    <cfRule type="cellIs" dxfId="262" priority="106" operator="lessThan">
      <formula>$M$2</formula>
    </cfRule>
  </conditionalFormatting>
  <conditionalFormatting sqref="O23:O26 O31">
    <cfRule type="cellIs" dxfId="261" priority="105" operator="lessThan">
      <formula>$O$2</formula>
    </cfRule>
  </conditionalFormatting>
  <conditionalFormatting sqref="P23:P26 P31">
    <cfRule type="cellIs" dxfId="260" priority="104" operator="lessThan">
      <formula>$P$2</formula>
    </cfRule>
  </conditionalFormatting>
  <conditionalFormatting sqref="Q23:Q26 Q31">
    <cfRule type="cellIs" dxfId="259" priority="103" operator="lessThan">
      <formula>$Q$2</formula>
    </cfRule>
  </conditionalFormatting>
  <conditionalFormatting sqref="R23:R26 R31">
    <cfRule type="cellIs" dxfId="258" priority="102" operator="lessThan">
      <formula>$R$2</formula>
    </cfRule>
  </conditionalFormatting>
  <conditionalFormatting sqref="S23:S26 S31">
    <cfRule type="cellIs" dxfId="257" priority="101" operator="lessThan">
      <formula>$S$2</formula>
    </cfRule>
  </conditionalFormatting>
  <conditionalFormatting sqref="T23:T26 T31">
    <cfRule type="cellIs" dxfId="256" priority="100" operator="lessThan">
      <formula>$T$2</formula>
    </cfRule>
  </conditionalFormatting>
  <conditionalFormatting sqref="U23:U26 U31">
    <cfRule type="cellIs" dxfId="255" priority="99" operator="lessThan">
      <formula>$U$2</formula>
    </cfRule>
  </conditionalFormatting>
  <conditionalFormatting sqref="V23:V26 V31">
    <cfRule type="cellIs" dxfId="254" priority="98" operator="lessThan">
      <formula>$V$2</formula>
    </cfRule>
  </conditionalFormatting>
  <conditionalFormatting sqref="W23:W26 W31">
    <cfRule type="cellIs" dxfId="253" priority="97" operator="lessThan">
      <formula>$W$2</formula>
    </cfRule>
  </conditionalFormatting>
  <conditionalFormatting sqref="Z23:Z31">
    <cfRule type="expression" dxfId="252" priority="96">
      <formula>Z23=$Z$2</formula>
    </cfRule>
  </conditionalFormatting>
  <conditionalFormatting sqref="Y23:Y31">
    <cfRule type="expression" dxfId="251" priority="95">
      <formula>Y23=$Y$2</formula>
    </cfRule>
  </conditionalFormatting>
  <conditionalFormatting sqref="A1:A1048576">
    <cfRule type="cellIs" dxfId="250" priority="8" operator="equal">
      <formula>"Steve"</formula>
    </cfRule>
    <cfRule type="cellIs" dxfId="249" priority="9" operator="equal">
      <formula>"Ron"</formula>
    </cfRule>
    <cfRule type="cellIs" dxfId="248" priority="85" operator="equal">
      <formula>"Ed"</formula>
    </cfRule>
  </conditionalFormatting>
  <conditionalFormatting sqref="E27:E30">
    <cfRule type="cellIs" dxfId="247" priority="47" operator="lessThan">
      <formula>$E$2</formula>
    </cfRule>
  </conditionalFormatting>
  <conditionalFormatting sqref="F27:F30">
    <cfRule type="cellIs" dxfId="246" priority="46" operator="lessThan">
      <formula>$F$2</formula>
    </cfRule>
  </conditionalFormatting>
  <conditionalFormatting sqref="G27:G30">
    <cfRule type="cellIs" dxfId="245" priority="45" operator="lessThan">
      <formula>$G$2</formula>
    </cfRule>
  </conditionalFormatting>
  <conditionalFormatting sqref="H27:H30">
    <cfRule type="cellIs" dxfId="244" priority="44" operator="lessThan">
      <formula>$H$2</formula>
    </cfRule>
  </conditionalFormatting>
  <conditionalFormatting sqref="I27:I30">
    <cfRule type="cellIs" dxfId="243" priority="43" operator="lessThan">
      <formula>$I$2</formula>
    </cfRule>
  </conditionalFormatting>
  <conditionalFormatting sqref="J27:J30">
    <cfRule type="cellIs" dxfId="242" priority="42" operator="lessThan">
      <formula>$J$2</formula>
    </cfRule>
  </conditionalFormatting>
  <conditionalFormatting sqref="K27:K30">
    <cfRule type="cellIs" dxfId="241" priority="41" operator="lessThan">
      <formula>$K$2</formula>
    </cfRule>
  </conditionalFormatting>
  <conditionalFormatting sqref="L27:L30">
    <cfRule type="cellIs" dxfId="240" priority="40" operator="lessThan">
      <formula>$L$2</formula>
    </cfRule>
  </conditionalFormatting>
  <conditionalFormatting sqref="M27:M30">
    <cfRule type="cellIs" dxfId="239" priority="39" operator="lessThan">
      <formula>$M$2</formula>
    </cfRule>
  </conditionalFormatting>
  <conditionalFormatting sqref="O27:O30">
    <cfRule type="cellIs" dxfId="238" priority="38" operator="lessThan">
      <formula>$O$2</formula>
    </cfRule>
  </conditionalFormatting>
  <conditionalFormatting sqref="P27:P30">
    <cfRule type="cellIs" dxfId="237" priority="37" operator="lessThan">
      <formula>$P$2</formula>
    </cfRule>
  </conditionalFormatting>
  <conditionalFormatting sqref="Q27:Q30">
    <cfRule type="cellIs" dxfId="236" priority="36" operator="lessThan">
      <formula>$Q$2</formula>
    </cfRule>
  </conditionalFormatting>
  <conditionalFormatting sqref="R27:R30">
    <cfRule type="cellIs" dxfId="235" priority="35" operator="lessThan">
      <formula>$R$2</formula>
    </cfRule>
  </conditionalFormatting>
  <conditionalFormatting sqref="S27:S30">
    <cfRule type="cellIs" dxfId="234" priority="34" operator="lessThan">
      <formula>$S$2</formula>
    </cfRule>
  </conditionalFormatting>
  <conditionalFormatting sqref="T27:T30">
    <cfRule type="cellIs" dxfId="233" priority="33" operator="lessThan">
      <formula>$T$2</formula>
    </cfRule>
  </conditionalFormatting>
  <conditionalFormatting sqref="U27:U30">
    <cfRule type="cellIs" dxfId="232" priority="32" operator="lessThan">
      <formula>$U$2</formula>
    </cfRule>
  </conditionalFormatting>
  <conditionalFormatting sqref="V27:V30">
    <cfRule type="cellIs" dxfId="231" priority="31" operator="lessThan">
      <formula>$V$2</formula>
    </cfRule>
  </conditionalFormatting>
  <conditionalFormatting sqref="W27:W30">
    <cfRule type="cellIs" dxfId="230" priority="30" operator="lessThan">
      <formula>$W$2</formula>
    </cfRule>
  </conditionalFormatting>
  <conditionalFormatting sqref="E2:X2">
    <cfRule type="cellIs" dxfId="229" priority="1" operator="equal">
      <formula>"Carl"</formula>
    </cfRule>
    <cfRule type="cellIs" dxfId="228" priority="2" operator="equal">
      <formula>"JimBob"</formula>
    </cfRule>
    <cfRule type="cellIs" dxfId="227" priority="3" operator="equal">
      <formula>"Mike C"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63"/>
  <sheetViews>
    <sheetView topLeftCell="A7" zoomScale="96" zoomScaleNormal="96" workbookViewId="0">
      <selection activeCell="Y26" sqref="Y26"/>
    </sheetView>
  </sheetViews>
  <sheetFormatPr defaultColWidth="17.26953125" defaultRowHeight="15.75" customHeight="1"/>
  <cols>
    <col min="1" max="1" width="9.81640625" style="103" customWidth="1"/>
    <col min="2" max="19" width="5.453125" style="103" customWidth="1"/>
    <col min="20" max="20" width="8.81640625" style="103" bestFit="1" customWidth="1"/>
    <col min="21" max="21" width="5.453125" style="103" customWidth="1"/>
    <col min="22" max="22" width="6.26953125" style="103" bestFit="1" customWidth="1"/>
    <col min="23" max="23" width="3.54296875" style="103" customWidth="1"/>
    <col min="24" max="24" width="14.81640625" style="111" bestFit="1" customWidth="1"/>
    <col min="25" max="25" width="14.26953125" style="111" customWidth="1"/>
    <col min="26" max="26" width="17.26953125" style="111"/>
    <col min="27" max="16384" width="17.26953125" style="103"/>
  </cols>
  <sheetData>
    <row r="1" spans="1:28" ht="2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0"/>
      <c r="X1" s="173"/>
      <c r="Y1" s="112"/>
    </row>
    <row r="2" spans="1:28" ht="14.2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6"/>
      <c r="T2" s="16"/>
      <c r="U2" s="16"/>
      <c r="V2" s="16"/>
      <c r="W2" s="15"/>
      <c r="X2" s="174"/>
      <c r="Y2" s="48"/>
    </row>
    <row r="3" spans="1:28" ht="14.25" customHeight="1">
      <c r="A3" s="120"/>
      <c r="B3" s="129">
        <v>1</v>
      </c>
      <c r="C3" s="129">
        <v>2</v>
      </c>
      <c r="D3" s="129">
        <v>3</v>
      </c>
      <c r="E3" s="129">
        <v>4</v>
      </c>
      <c r="F3" s="129">
        <v>5</v>
      </c>
      <c r="G3" s="129">
        <v>6</v>
      </c>
      <c r="H3" s="129">
        <v>7</v>
      </c>
      <c r="I3" s="129">
        <v>8</v>
      </c>
      <c r="J3" s="129">
        <v>9</v>
      </c>
      <c r="K3" s="120"/>
      <c r="L3" s="129">
        <v>10</v>
      </c>
      <c r="M3" s="129">
        <v>11</v>
      </c>
      <c r="N3" s="129">
        <v>12</v>
      </c>
      <c r="O3" s="129">
        <v>13</v>
      </c>
      <c r="P3" s="129">
        <v>14</v>
      </c>
      <c r="Q3" s="129">
        <v>15</v>
      </c>
      <c r="R3" s="129">
        <v>16</v>
      </c>
      <c r="S3" s="129">
        <v>17</v>
      </c>
      <c r="T3" s="129">
        <v>18</v>
      </c>
      <c r="U3" s="162"/>
      <c r="V3" s="130"/>
      <c r="W3" s="15"/>
      <c r="X3" s="174"/>
      <c r="Y3" s="48"/>
    </row>
    <row r="4" spans="1:28" ht="14.25" customHeight="1" thickBot="1">
      <c r="A4" s="131" t="str">
        <f>AM!A3</f>
        <v>Chris</v>
      </c>
      <c r="B4" s="120">
        <f>SUM(IF(AM!E3-AM!E$2=2,0,(IF(AM!E3-AM!E$2=0,2,(IF(AM!E3-AM!E$2&gt;2,-1,(IF(AM!E3-AM!E$2=-1,4,(IF(AM!E3-AM!E$2=-2,8,IF(AM!E3-AM!E$2=1,1)))))))))))</f>
        <v>-1</v>
      </c>
      <c r="C4" s="120">
        <f>SUM(IF(AM!F3-AM!F$2=2,0,(IF(AM!F3-AM!F$2=0,2,(IF(AM!F3-AM!F$2&gt;2,-1,(IF(AM!F3-AM!F$2=-1,4,(IF(AM!F3-AM!F$2=-2,8,IF(AM!F3-AM!F$2=1,1)))))))))))</f>
        <v>2</v>
      </c>
      <c r="D4" s="120">
        <f>SUM(IF(AM!G3-AM!G$2=2,0,(IF(AM!G3-AM!G$2=0,2,(IF(AM!G3-AM!G$2&gt;2,-1,(IF(AM!G3-AM!G$2=-1,4,(IF(AM!G3-AM!G$2=-2,8,IF(AM!G3-AM!G$2=1,1)))))))))))</f>
        <v>-1</v>
      </c>
      <c r="E4" s="120">
        <f>SUM(IF(AM!H3-AM!H$2=2,0,(IF(AM!H3-AM!H$2=0,2,(IF(AM!H3-AM!H$2&gt;2,-1,(IF(AM!H3-AM!H$2=-1,4,(IF(AM!H3-AM!H$2=-2,8,IF(AM!H3-AM!H$2=1,1)))))))))))</f>
        <v>1</v>
      </c>
      <c r="F4" s="120">
        <f>SUM(IF(AM!I3-AM!I$2=2,0,(IF(AM!I3-AM!I$2=0,2,(IF(AM!I3-AM!I$2&gt;2,-1,(IF(AM!I3-AM!I$2=-1,4,(IF(AM!I3-AM!I$2=-2,8,IF(AM!I3-AM!I$2=1,1)))))))))))</f>
        <v>1</v>
      </c>
      <c r="G4" s="120">
        <f>SUM(IF(AM!J3-AM!J$2=2,0,(IF(AM!J3-AM!J$2=0,2,(IF(AM!J3-AM!J$2&gt;2,-1,(IF(AM!J3-AM!J$2=-1,4,(IF(AM!J3-AM!J$2=-2,8,IF(AM!J3-AM!J$2=1,1)))))))))))</f>
        <v>1</v>
      </c>
      <c r="H4" s="120">
        <f>SUM(IF(AM!K3-AM!K$2=2,0,(IF(AM!K3-AM!K$2=0,2,(IF(AM!K3-AM!K$2&gt;2,-1,(IF(AM!K3-AM!K$2=-1,4,(IF(AM!K3-AM!K$2=-2,8,IF(AM!K3-AM!K$2=1,1)))))))))))</f>
        <v>2</v>
      </c>
      <c r="I4" s="120">
        <f>SUM(IF(AM!L3-AM!L$2=2,0,(IF(AM!L3-AM!L$2=0,2,(IF(AM!L3-AM!L$2&gt;2,-1,(IF(AM!L3-AM!L$2=-1,4,(IF(AM!L3-AM!L$2=-2,8,IF(AM!L3-AM!L$2=1,1)))))))))))</f>
        <v>0</v>
      </c>
      <c r="J4" s="120">
        <f>SUM(IF(AM!M3-AM!M$2=2,0,(IF(AM!M3-AM!M$2=0,2,(IF(AM!M3-AM!M$2&gt;2,-1,(IF(AM!M3-AM!M$2=-1,4,(IF(AM!M3-AM!M$2=-2,8,IF(AM!M3-AM!M$2=1,1)))))))))))</f>
        <v>1</v>
      </c>
      <c r="K4" s="120"/>
      <c r="L4" s="120">
        <f>SUM(IF(AM!O3-AM!O$2=2,0,(IF(AM!O3-AM!O$2=0,2,(IF(AM!O3-AM!O$2&gt;2,-1,(IF(AM!O3-AM!O$2=-1,4,(IF(AM!O3-AM!O$2=-2,8,IF(AM!O3-AM!O$2=1,1)))))))))))</f>
        <v>0</v>
      </c>
      <c r="M4" s="120">
        <f>SUM(IF(AM!P3-AM!P$2=2,0,(IF(AM!P3-AM!P$2=0,2,(IF(AM!P3-AM!P$2&gt;2,-1,(IF(AM!P3-AM!P$2=-1,4,(IF(AM!P3-AM!P$2=-2,8,IF(AM!P3-AM!P$2=1,1)))))))))))</f>
        <v>-1</v>
      </c>
      <c r="N4" s="120">
        <f>SUM(IF(AM!Q3-AM!Q$2=2,0,(IF(AM!Q3-AM!Q$2=0,2,(IF(AM!Q3-AM!Q$2&gt;2,-1,(IF(AM!Q3-AM!Q$2=-1,4,(IF(AM!Q3-AM!Q$2=-2,8,IF(AM!Q3-AM!Q$2=1,1)))))))))))</f>
        <v>0</v>
      </c>
      <c r="O4" s="120">
        <f>SUM(IF(AM!R3-AM!R$2=2,0,(IF(AM!R3-AM!R$2=0,2,(IF(AM!R3-AM!R$2&gt;2,-1,(IF(AM!R3-AM!R$2=-1,4,(IF(AM!R3-AM!R$2=-2,8,IF(AM!R3-AM!R$2=1,1)))))))))))</f>
        <v>2</v>
      </c>
      <c r="P4" s="120">
        <f>SUM(IF(AM!S3-AM!S$2=2,0,(IF(AM!S3-AM!S$2=0,2,(IF(AM!S3-AM!S$2&gt;2,-1,(IF(AM!S3-AM!S$2=-1,4,(IF(AM!S3-AM!S$2=-2,8,IF(AM!S3-AM!S$2=1,1)))))))))))</f>
        <v>-1</v>
      </c>
      <c r="Q4" s="120">
        <f>SUM(IF(AM!T3-AM!T$2=2,0,(IF(AM!T3-AM!T$2=0,2,(IF(AM!T3-AM!T$2&gt;2,-1,(IF(AM!T3-AM!T$2=-1,4,(IF(AM!T3-AM!T$2=-2,8,IF(AM!T3-AM!T$2=1,1)))))))))))</f>
        <v>2</v>
      </c>
      <c r="R4" s="120">
        <f>SUM(IF(AM!U3-AM!U$2=2,0,(IF(AM!U3-AM!U$2=0,2,(IF(AM!U3-AM!U$2&gt;2,-1,(IF(AM!U3-AM!U$2=-1,4,(IF(AM!U3-AM!U$2=-2,8,IF(AM!U3-AM!U$2=1,1)))))))))))</f>
        <v>0</v>
      </c>
      <c r="S4" s="120">
        <f>SUM(IF(AM!V3-AM!V$2=2,0,(IF(AM!V3-AM!V$2=0,2,(IF(AM!V3-AM!V$2&gt;2,-1,(IF(AM!V3-AM!V$2=-1,4,(IF(AM!V3-AM!V$2=-2,8,IF(AM!V3-AM!V$2=1,1)))))))))))</f>
        <v>1</v>
      </c>
      <c r="T4" s="120">
        <f>SUM(IF(AM!W3-AM!W$2=2,0,(IF(AM!W3-AM!W$2=0,2,(IF(AM!W3-AM!W$2&gt;2,-1,(IF(AM!W3-AM!W$2=-1,4,(IF(AM!W3-AM!W$2=-2,8,IF(AM!W3-AM!W$2=1,1)))))))))))</f>
        <v>0</v>
      </c>
      <c r="U4" s="163"/>
      <c r="V4" s="120"/>
      <c r="W4" s="15"/>
      <c r="X4" s="174"/>
      <c r="Y4" s="48"/>
    </row>
    <row r="5" spans="1:28" ht="14.25" customHeight="1">
      <c r="A5" s="131" t="str">
        <f>AM!A4</f>
        <v>Mike W</v>
      </c>
      <c r="B5" s="120">
        <f>SUM(IF(AM!E4-AM!E$2=2,0,(IF(AM!E4-AM!E$2=0,2,(IF(AM!E4-AM!E$2&gt;2,-1,(IF(AM!E4-AM!E$2=-1,4,(IF(AM!E4-AM!E$2=-2,8,IF(AM!E4-AM!E$2=1,1)))))))))))</f>
        <v>2</v>
      </c>
      <c r="C5" s="120">
        <f>SUM(IF(AM!F4-AM!F$2=2,0,(IF(AM!F4-AM!F$2=0,2,(IF(AM!F4-AM!F$2&gt;2,-1,(IF(AM!F4-AM!F$2=-1,4,(IF(AM!F4-AM!F$2=-2,8,IF(AM!F4-AM!F$2=1,1)))))))))))</f>
        <v>2</v>
      </c>
      <c r="D5" s="120">
        <f>SUM(IF(AM!G4-AM!G$2=2,0,(IF(AM!G4-AM!G$2=0,2,(IF(AM!G4-AM!G$2&gt;2,-1,(IF(AM!G4-AM!G$2=-1,4,(IF(AM!G4-AM!G$2=-2,8,IF(AM!G4-AM!G$2=1,1)))))))))))</f>
        <v>1</v>
      </c>
      <c r="E5" s="120">
        <f>SUM(IF(AM!H4-AM!H$2=2,0,(IF(AM!H4-AM!H$2=0,2,(IF(AM!H4-AM!H$2&gt;2,-1,(IF(AM!H4-AM!H$2=-1,4,(IF(AM!H4-AM!H$2=-2,8,IF(AM!H4-AM!H$2=1,1)))))))))))</f>
        <v>1</v>
      </c>
      <c r="F5" s="120">
        <f>SUM(IF(AM!I4-AM!I$2=2,0,(IF(AM!I4-AM!I$2=0,2,(IF(AM!I4-AM!I$2&gt;2,-1,(IF(AM!I4-AM!I$2=-1,4,(IF(AM!I4-AM!I$2=-2,8,IF(AM!I4-AM!I$2=1,1)))))))))))</f>
        <v>1</v>
      </c>
      <c r="G5" s="120">
        <f>SUM(IF(AM!J4-AM!J$2=2,0,(IF(AM!J4-AM!J$2=0,2,(IF(AM!J4-AM!J$2&gt;2,-1,(IF(AM!J4-AM!J$2=-1,4,(IF(AM!J4-AM!J$2=-2,8,IF(AM!J4-AM!J$2=1,1)))))))))))</f>
        <v>2</v>
      </c>
      <c r="H5" s="120">
        <f>SUM(IF(AM!K4-AM!K$2=2,0,(IF(AM!K4-AM!K$2=0,2,(IF(AM!K4-AM!K$2&gt;2,-1,(IF(AM!K4-AM!K$2=-1,4,(IF(AM!K4-AM!K$2=-2,8,IF(AM!K4-AM!K$2=1,1)))))))))))</f>
        <v>2</v>
      </c>
      <c r="I5" s="120">
        <f>SUM(IF(AM!L4-AM!L$2=2,0,(IF(AM!L4-AM!L$2=0,2,(IF(AM!L4-AM!L$2&gt;2,-1,(IF(AM!L4-AM!L$2=-1,4,(IF(AM!L4-AM!L$2=-2,8,IF(AM!L4-AM!L$2=1,1)))))))))))</f>
        <v>2</v>
      </c>
      <c r="J5" s="120">
        <f>SUM(IF(AM!M4-AM!M$2=2,0,(IF(AM!M4-AM!M$2=0,2,(IF(AM!M4-AM!M$2&gt;2,-1,(IF(AM!M4-AM!M$2=-1,4,(IF(AM!M4-AM!M$2=-2,8,IF(AM!M4-AM!M$2=1,1)))))))))))</f>
        <v>2</v>
      </c>
      <c r="K5" s="120"/>
      <c r="L5" s="120">
        <f>SUM(IF(AM!O4-AM!O$2=2,0,(IF(AM!O4-AM!O$2=0,2,(IF(AM!O4-AM!O$2&gt;2,-1,(IF(AM!O4-AM!O$2=-1,4,(IF(AM!O4-AM!O$2=-2,8,IF(AM!O4-AM!O$2=1,1)))))))))))</f>
        <v>2</v>
      </c>
      <c r="M5" s="120">
        <f>SUM(IF(AM!P4-AM!P$2=2,0,(IF(AM!P4-AM!P$2=0,2,(IF(AM!P4-AM!P$2&gt;2,-1,(IF(AM!P4-AM!P$2=-1,4,(IF(AM!P4-AM!P$2=-2,8,IF(AM!P4-AM!P$2=1,1)))))))))))</f>
        <v>1</v>
      </c>
      <c r="N5" s="120">
        <f>SUM(IF(AM!Q4-AM!Q$2=2,0,(IF(AM!Q4-AM!Q$2=0,2,(IF(AM!Q4-AM!Q$2&gt;2,-1,(IF(AM!Q4-AM!Q$2=-1,4,(IF(AM!Q4-AM!Q$2=-2,8,IF(AM!Q4-AM!Q$2=1,1)))))))))))</f>
        <v>1</v>
      </c>
      <c r="O5" s="120">
        <f>SUM(IF(AM!R4-AM!R$2=2,0,(IF(AM!R4-AM!R$2=0,2,(IF(AM!R4-AM!R$2&gt;2,-1,(IF(AM!R4-AM!R$2=-1,4,(IF(AM!R4-AM!R$2=-2,8,IF(AM!R4-AM!R$2=1,1)))))))))))</f>
        <v>1</v>
      </c>
      <c r="P5" s="120">
        <f>SUM(IF(AM!S4-AM!S$2=2,0,(IF(AM!S4-AM!S$2=0,2,(IF(AM!S4-AM!S$2&gt;2,-1,(IF(AM!S4-AM!S$2=-1,4,(IF(AM!S4-AM!S$2=-2,8,IF(AM!S4-AM!S$2=1,1)))))))))))</f>
        <v>-1</v>
      </c>
      <c r="Q5" s="120">
        <f>SUM(IF(AM!T4-AM!T$2=2,0,(IF(AM!T4-AM!T$2=0,2,(IF(AM!T4-AM!T$2&gt;2,-1,(IF(AM!T4-AM!T$2=-1,4,(IF(AM!T4-AM!T$2=-2,8,IF(AM!T4-AM!T$2=1,1)))))))))))</f>
        <v>1</v>
      </c>
      <c r="R5" s="120">
        <f>SUM(IF(AM!U4-AM!U$2=2,0,(IF(AM!U4-AM!U$2=0,2,(IF(AM!U4-AM!U$2&gt;2,-1,(IF(AM!U4-AM!U$2=-1,4,(IF(AM!U4-AM!U$2=-2,8,IF(AM!U4-AM!U$2=1,1)))))))))))</f>
        <v>-1</v>
      </c>
      <c r="S5" s="120">
        <f>SUM(IF(AM!V4-AM!V$2=2,0,(IF(AM!V4-AM!V$2=0,2,(IF(AM!V4-AM!V$2&gt;2,-1,(IF(AM!V4-AM!V$2=-1,4,(IF(AM!V4-AM!V$2=-2,8,IF(AM!V4-AM!V$2=1,1)))))))))))</f>
        <v>0</v>
      </c>
      <c r="T5" s="120">
        <f>SUM(IF(AM!W4-AM!W$2=2,0,(IF(AM!W4-AM!W$2=0,2,(IF(AM!W4-AM!W$2&gt;2,-1,(IF(AM!W4-AM!W$2=-1,4,(IF(AM!W4-AM!W$2=-2,8,IF(AM!W4-AM!W$2=1,1)))))))))))</f>
        <v>-1</v>
      </c>
      <c r="U5" s="163"/>
      <c r="V5" s="120"/>
      <c r="X5" s="26" t="s">
        <v>22</v>
      </c>
      <c r="Y5" s="27">
        <f>COUNTA(A4:A46)</f>
        <v>18</v>
      </c>
      <c r="Z5" s="28"/>
      <c r="AA5" s="54">
        <f>MAX(J10,J18,J26,J34,J42, J50,J58)</f>
        <v>0</v>
      </c>
      <c r="AB5" s="49">
        <f>COUNTIF(J10,AA5)+COUNTIF(J18,AA5)+COUNTIF(J26,AA5)+COUNTIF(J34,AA5)+COUNTIF(J42,AA5)+COUNTIF(J50,AA5)+COUNTIF(J58,AA5)</f>
        <v>1</v>
      </c>
    </row>
    <row r="6" spans="1:28" ht="14.25" customHeight="1">
      <c r="A6" s="131" t="str">
        <f>AM!A5</f>
        <v>Blaine</v>
      </c>
      <c r="B6" s="120">
        <f>SUM(IF(AM!E5-AM!E$2=2,0,(IF(AM!E5-AM!E$2=0,2,(IF(AM!E5-AM!E$2&gt;2,-1,(IF(AM!E5-AM!E$2=-1,4,(IF(AM!E5-AM!E$2=-2,8,IF(AM!E5-AM!E$2=1,1)))))))))))</f>
        <v>-1</v>
      </c>
      <c r="C6" s="120">
        <f>SUM(IF(AM!F5-AM!F$2=2,0,(IF(AM!F5-AM!F$2=0,2,(IF(AM!F5-AM!F$2&gt;2,-1,(IF(AM!F5-AM!F$2=-1,4,(IF(AM!F5-AM!F$2=-2,8,IF(AM!F5-AM!F$2=1,1)))))))))))</f>
        <v>-1</v>
      </c>
      <c r="D6" s="120">
        <f>SUM(IF(AM!G5-AM!G$2=2,0,(IF(AM!G5-AM!G$2=0,2,(IF(AM!G5-AM!G$2&gt;2,-1,(IF(AM!G5-AM!G$2=-1,4,(IF(AM!G5-AM!G$2=-2,8,IF(AM!G5-AM!G$2=1,1)))))))))))</f>
        <v>1</v>
      </c>
      <c r="E6" s="120">
        <f>SUM(IF(AM!H5-AM!H$2=2,0,(IF(AM!H5-AM!H$2=0,2,(IF(AM!H5-AM!H$2&gt;2,-1,(IF(AM!H5-AM!H$2=-1,4,(IF(AM!H5-AM!H$2=-2,8,IF(AM!H5-AM!H$2=1,1)))))))))))</f>
        <v>0</v>
      </c>
      <c r="F6" s="120">
        <f>SUM(IF(AM!I5-AM!I$2=2,0,(IF(AM!I5-AM!I$2=0,2,(IF(AM!I5-AM!I$2&gt;2,-1,(IF(AM!I5-AM!I$2=-1,4,(IF(AM!I5-AM!I$2=-2,8,IF(AM!I5-AM!I$2=1,1)))))))))))</f>
        <v>0</v>
      </c>
      <c r="G6" s="120">
        <f>SUM(IF(AM!J5-AM!J$2=2,0,(IF(AM!J5-AM!J$2=0,2,(IF(AM!J5-AM!J$2&gt;2,-1,(IF(AM!J5-AM!J$2=-1,4,(IF(AM!J5-AM!J$2=-2,8,IF(AM!J5-AM!J$2=1,1)))))))))))</f>
        <v>1</v>
      </c>
      <c r="H6" s="120">
        <f>SUM(IF(AM!K5-AM!K$2=2,0,(IF(AM!K5-AM!K$2=0,2,(IF(AM!K5-AM!K$2&gt;2,-1,(IF(AM!K5-AM!K$2=-1,4,(IF(AM!K5-AM!K$2=-2,8,IF(AM!K5-AM!K$2=1,1)))))))))))</f>
        <v>1</v>
      </c>
      <c r="I6" s="120">
        <f>SUM(IF(AM!L5-AM!L$2=2,0,(IF(AM!L5-AM!L$2=0,2,(IF(AM!L5-AM!L$2&gt;2,-1,(IF(AM!L5-AM!L$2=-1,4,(IF(AM!L5-AM!L$2=-2,8,IF(AM!L5-AM!L$2=1,1)))))))))))</f>
        <v>0</v>
      </c>
      <c r="J6" s="120">
        <f>SUM(IF(AM!M5-AM!M$2=2,0,(IF(AM!M5-AM!M$2=0,2,(IF(AM!M5-AM!M$2&gt;2,-1,(IF(AM!M5-AM!M$2=-1,4,(IF(AM!M5-AM!M$2=-2,8,IF(AM!M5-AM!M$2=1,1)))))))))))</f>
        <v>1</v>
      </c>
      <c r="K6" s="120"/>
      <c r="L6" s="120">
        <f>SUM(IF(AM!O5-AM!O$2=2,0,(IF(AM!O5-AM!O$2=0,2,(IF(AM!O5-AM!O$2&gt;2,-1,(IF(AM!O5-AM!O$2=-1,4,(IF(AM!O5-AM!O$2=-2,8,IF(AM!O5-AM!O$2=1,1)))))))))))</f>
        <v>1</v>
      </c>
      <c r="M6" s="120">
        <f>SUM(IF(AM!P5-AM!P$2=2,0,(IF(AM!P5-AM!P$2=0,2,(IF(AM!P5-AM!P$2&gt;2,-1,(IF(AM!P5-AM!P$2=-1,4,(IF(AM!P5-AM!P$2=-2,8,IF(AM!P5-AM!P$2=1,1)))))))))))</f>
        <v>2</v>
      </c>
      <c r="N6" s="120">
        <f>SUM(IF(AM!Q5-AM!Q$2=2,0,(IF(AM!Q5-AM!Q$2=0,2,(IF(AM!Q5-AM!Q$2&gt;2,-1,(IF(AM!Q5-AM!Q$2=-1,4,(IF(AM!Q5-AM!Q$2=-2,8,IF(AM!Q5-AM!Q$2=1,1)))))))))))</f>
        <v>2</v>
      </c>
      <c r="O6" s="120">
        <f>SUM(IF(AM!R5-AM!R$2=2,0,(IF(AM!R5-AM!R$2=0,2,(IF(AM!R5-AM!R$2&gt;2,-1,(IF(AM!R5-AM!R$2=-1,4,(IF(AM!R5-AM!R$2=-2,8,IF(AM!R5-AM!R$2=1,1)))))))))))</f>
        <v>0</v>
      </c>
      <c r="P6" s="120">
        <f>SUM(IF(AM!S5-AM!S$2=2,0,(IF(AM!S5-AM!S$2=0,2,(IF(AM!S5-AM!S$2&gt;2,-1,(IF(AM!S5-AM!S$2=-1,4,(IF(AM!S5-AM!S$2=-2,8,IF(AM!S5-AM!S$2=1,1)))))))))))</f>
        <v>1</v>
      </c>
      <c r="Q6" s="120">
        <f>SUM(IF(AM!T5-AM!T$2=2,0,(IF(AM!T5-AM!T$2=0,2,(IF(AM!T5-AM!T$2&gt;2,-1,(IF(AM!T5-AM!T$2=-1,4,(IF(AM!T5-AM!T$2=-2,8,IF(AM!T5-AM!T$2=1,1)))))))))))</f>
        <v>-1</v>
      </c>
      <c r="R6" s="120">
        <f>SUM(IF(AM!U5-AM!U$2=2,0,(IF(AM!U5-AM!U$2=0,2,(IF(AM!U5-AM!U$2&gt;2,-1,(IF(AM!U5-AM!U$2=-1,4,(IF(AM!U5-AM!U$2=-2,8,IF(AM!U5-AM!U$2=1,1)))))))))))</f>
        <v>1</v>
      </c>
      <c r="S6" s="120">
        <f>SUM(IF(AM!V5-AM!V$2=2,0,(IF(AM!V5-AM!V$2=0,2,(IF(AM!V5-AM!V$2&gt;2,-1,(IF(AM!V5-AM!V$2=-1,4,(IF(AM!V5-AM!V$2=-2,8,IF(AM!V5-AM!V$2=1,1)))))))))))</f>
        <v>1</v>
      </c>
      <c r="T6" s="120">
        <f>SUM(IF(AM!W5-AM!W$2=2,0,(IF(AM!W5-AM!W$2=0,2,(IF(AM!W5-AM!W$2&gt;2,-1,(IF(AM!W5-AM!W$2=-1,4,(IF(AM!W5-AM!W$2=-2,8,IF(AM!W5-AM!W$2=1,1)))))))))))</f>
        <v>2</v>
      </c>
      <c r="U6" s="163"/>
      <c r="V6" s="120"/>
      <c r="X6" s="29"/>
      <c r="Y6" s="12">
        <f>Y5*3</f>
        <v>54</v>
      </c>
      <c r="Z6" s="30"/>
      <c r="AA6" s="54">
        <f>MAX(T10,T18,T26,T34,T42, T50,T58)</f>
        <v>3.5</v>
      </c>
      <c r="AB6" s="49">
        <f>COUNTIF(T10,AA6)+COUNTIF(T18,AA6)+COUNTIF(T26,AA6)+COUNTIF(T34,AA6)+COUNTIF(T42,AA6)+COUNTIF(T50,AA6)+COUNTIF(T58,AA6)</f>
        <v>1</v>
      </c>
    </row>
    <row r="7" spans="1:28" ht="14.25" customHeight="1">
      <c r="A7" s="131"/>
      <c r="B7" s="120">
        <f>SUM(IF(AM!E6-AM!E$2=2,0,(IF(AM!E6-AM!E$2=0,2,(IF(AM!E6-AM!E$2&gt;2,-1,(IF(AM!E6-AM!E$2=-1,4,(IF(AM!E6-AM!E$2=-2,8,IF(AM!E6-AM!E$2=1,1)))))))))))</f>
        <v>0</v>
      </c>
      <c r="C7" s="120">
        <f>SUM(IF(AM!F6-AM!F$2=2,0,(IF(AM!F6-AM!F$2=0,2,(IF(AM!F6-AM!F$2&gt;2,-1,(IF(AM!F6-AM!F$2=-1,4,(IF(AM!F6-AM!F$2=-2,8,IF(AM!F6-AM!F$2=1,1)))))))))))</f>
        <v>0</v>
      </c>
      <c r="D7" s="120">
        <f>SUM(IF(AM!G6-AM!G$2=2,0,(IF(AM!G6-AM!G$2=0,2,(IF(AM!G6-AM!G$2&gt;2,-1,(IF(AM!G6-AM!G$2=-1,4,(IF(AM!G6-AM!G$2=-2,8,IF(AM!G6-AM!G$2=1,1)))))))))))</f>
        <v>0</v>
      </c>
      <c r="E7" s="120">
        <f>SUM(IF(AM!H6-AM!H$2=2,0,(IF(AM!H6-AM!H$2=0,2,(IF(AM!H6-AM!H$2&gt;2,-1,(IF(AM!H6-AM!H$2=-1,4,(IF(AM!H6-AM!H$2=-2,8,IF(AM!H6-AM!H$2=1,1)))))))))))</f>
        <v>0</v>
      </c>
      <c r="F7" s="120">
        <f>SUM(IF(AM!I6-AM!I$2=2,0,(IF(AM!I6-AM!I$2=0,2,(IF(AM!I6-AM!I$2&gt;2,-1,(IF(AM!I6-AM!I$2=-1,4,(IF(AM!I6-AM!I$2=-2,8,IF(AM!I6-AM!I$2=1,1)))))))))))</f>
        <v>0</v>
      </c>
      <c r="G7" s="120">
        <f>SUM(IF(AM!J6-AM!J$2=2,0,(IF(AM!J6-AM!J$2=0,2,(IF(AM!J6-AM!J$2&gt;2,-1,(IF(AM!J6-AM!J$2=-1,4,(IF(AM!J6-AM!J$2=-2,8,IF(AM!J6-AM!J$2=1,1)))))))))))</f>
        <v>0</v>
      </c>
      <c r="H7" s="120">
        <f>SUM(IF(AM!K6-AM!K$2=2,0,(IF(AM!K6-AM!K$2=0,2,(IF(AM!K6-AM!K$2&gt;2,-1,(IF(AM!K6-AM!K$2=-1,4,(IF(AM!K6-AM!K$2=-2,8,IF(AM!K6-AM!K$2=1,1)))))))))))</f>
        <v>0</v>
      </c>
      <c r="I7" s="120">
        <f>SUM(IF(AM!L6-AM!L$2=2,0,(IF(AM!L6-AM!L$2=0,2,(IF(AM!L6-AM!L$2&gt;2,-1,(IF(AM!L6-AM!L$2=-1,4,(IF(AM!L6-AM!L$2=-2,8,IF(AM!L6-AM!L$2=1,1)))))))))))</f>
        <v>0</v>
      </c>
      <c r="J7" s="120">
        <f>SUM(IF(AM!M6-AM!M$2=2,0,(IF(AM!M6-AM!M$2=0,2,(IF(AM!M6-AM!M$2&gt;2,-1,(IF(AM!M6-AM!M$2=-1,4,(IF(AM!M6-AM!M$2=-2,8,IF(AM!M6-AM!M$2=1,1)))))))))))</f>
        <v>0</v>
      </c>
      <c r="K7" s="120"/>
      <c r="L7" s="120">
        <f>SUM(IF(AM!O6-AM!O$2=2,0,(IF(AM!O6-AM!O$2=0,2,(IF(AM!O6-AM!O$2&gt;2,-1,(IF(AM!O6-AM!O$2=-1,4,(IF(AM!O6-AM!O$2=-2,8,IF(AM!O6-AM!O$2=1,1)))))))))))</f>
        <v>0</v>
      </c>
      <c r="M7" s="120">
        <f>SUM(IF(AM!P6-AM!P$2=2,0,(IF(AM!P6-AM!P$2=0,2,(IF(AM!P6-AM!P$2&gt;2,-1,(IF(AM!P6-AM!P$2=-1,4,(IF(AM!P6-AM!P$2=-2,8,IF(AM!P6-AM!P$2=1,1)))))))))))</f>
        <v>0</v>
      </c>
      <c r="N7" s="120">
        <f>SUM(IF(AM!Q6-AM!Q$2=2,0,(IF(AM!Q6-AM!Q$2=0,2,(IF(AM!Q6-AM!Q$2&gt;2,-1,(IF(AM!Q6-AM!Q$2=-1,4,(IF(AM!Q6-AM!Q$2=-2,8,IF(AM!Q6-AM!Q$2=1,1)))))))))))</f>
        <v>0</v>
      </c>
      <c r="O7" s="120">
        <f>SUM(IF(AM!R6-AM!R$2=2,0,(IF(AM!R6-AM!R$2=0,2,(IF(AM!R6-AM!R$2&gt;2,-1,(IF(AM!R6-AM!R$2=-1,4,(IF(AM!R6-AM!R$2=-2,8,IF(AM!R6-AM!R$2=1,1)))))))))))</f>
        <v>0</v>
      </c>
      <c r="P7" s="120">
        <f>SUM(IF(AM!S6-AM!S$2=2,0,(IF(AM!S6-AM!S$2=0,2,(IF(AM!S6-AM!S$2&gt;2,-1,(IF(AM!S6-AM!S$2=-1,4,(IF(AM!S6-AM!S$2=-2,8,IF(AM!S6-AM!S$2=1,1)))))))))))</f>
        <v>0</v>
      </c>
      <c r="Q7" s="120">
        <f>SUM(IF(AM!T6-AM!T$2=2,0,(IF(AM!T6-AM!T$2=0,2,(IF(AM!T6-AM!T$2&gt;2,-1,(IF(AM!T6-AM!T$2=-1,4,(IF(AM!T6-AM!T$2=-2,8,IF(AM!T6-AM!T$2=1,1)))))))))))</f>
        <v>0</v>
      </c>
      <c r="R7" s="120">
        <f>SUM(IF(AM!U6-AM!U$2=2,0,(IF(AM!U6-AM!U$2=0,2,(IF(AM!U6-AM!U$2&gt;2,-1,(IF(AM!U6-AM!U$2=-1,4,(IF(AM!U6-AM!U$2=-2,8,IF(AM!U6-AM!U$2=1,1)))))))))))</f>
        <v>0</v>
      </c>
      <c r="S7" s="120">
        <f>SUM(IF(AM!V6-AM!V$2=2,0,(IF(AM!V6-AM!V$2=0,2,(IF(AM!V6-AM!V$2&gt;2,-1,(IF(AM!V6-AM!V$2=-1,4,(IF(AM!V6-AM!V$2=-2,8,IF(AM!V6-AM!V$2=1,1)))))))))))</f>
        <v>0</v>
      </c>
      <c r="T7" s="120">
        <f>SUM(IF(AM!W6-AM!W$2=2,0,(IF(AM!W6-AM!W$2=0,2,(IF(AM!W6-AM!W$2&gt;2,-1,(IF(AM!W6-AM!W$2=-1,4,(IF(AM!W6-AM!W$2=-2,8,IF(AM!W6-AM!W$2=1,1)))))))))))</f>
        <v>0</v>
      </c>
      <c r="U7" s="163"/>
      <c r="V7" s="120"/>
      <c r="X7" s="29" t="s">
        <v>26</v>
      </c>
      <c r="Y7" s="12">
        <f>SUM(Y6/3)</f>
        <v>18</v>
      </c>
      <c r="Z7" s="30"/>
      <c r="AA7" s="54">
        <f>MAX(V10,V18,V26,V34,V42, V50,V58)</f>
        <v>0</v>
      </c>
      <c r="AB7" s="49">
        <f>COUNTIF(V10,AA7)+COUNTIF(V18,AA7)+COUNTIF(V26,AA7)+COUNTIF(V34,AA7)+COUNTIF(V42,AA7)++COUNTIF(V50,AA7)+COUNTIF(V58,AA7)</f>
        <v>2</v>
      </c>
    </row>
    <row r="8" spans="1:28" ht="14.25" customHeight="1">
      <c r="A8" s="131"/>
      <c r="B8" s="132">
        <f>SUM(B4:B7)</f>
        <v>0</v>
      </c>
      <c r="C8" s="132">
        <f t="shared" ref="C8:J8" si="0">SUM(C4:C7)</f>
        <v>3</v>
      </c>
      <c r="D8" s="132">
        <f t="shared" si="0"/>
        <v>1</v>
      </c>
      <c r="E8" s="132">
        <f t="shared" si="0"/>
        <v>2</v>
      </c>
      <c r="F8" s="132">
        <f t="shared" si="0"/>
        <v>2</v>
      </c>
      <c r="G8" s="132">
        <f t="shared" si="0"/>
        <v>4</v>
      </c>
      <c r="H8" s="132">
        <f t="shared" si="0"/>
        <v>5</v>
      </c>
      <c r="I8" s="132">
        <f t="shared" si="0"/>
        <v>2</v>
      </c>
      <c r="J8" s="132">
        <f t="shared" si="0"/>
        <v>4</v>
      </c>
      <c r="K8" s="120"/>
      <c r="L8" s="132">
        <f>SUM(L4:L7)</f>
        <v>3</v>
      </c>
      <c r="M8" s="132">
        <f t="shared" ref="M8:T8" si="1">SUM(M4:M7)</f>
        <v>2</v>
      </c>
      <c r="N8" s="132">
        <f t="shared" si="1"/>
        <v>3</v>
      </c>
      <c r="O8" s="132">
        <f t="shared" si="1"/>
        <v>3</v>
      </c>
      <c r="P8" s="132">
        <f t="shared" si="1"/>
        <v>-1</v>
      </c>
      <c r="Q8" s="132">
        <f t="shared" si="1"/>
        <v>2</v>
      </c>
      <c r="R8" s="132">
        <f t="shared" si="1"/>
        <v>0</v>
      </c>
      <c r="S8" s="132">
        <f t="shared" si="1"/>
        <v>2</v>
      </c>
      <c r="T8" s="132">
        <f t="shared" si="1"/>
        <v>1</v>
      </c>
      <c r="U8" s="163"/>
      <c r="V8" s="120"/>
      <c r="X8" s="31" t="s">
        <v>40</v>
      </c>
      <c r="Y8" s="32">
        <f>J59</f>
        <v>-3.5</v>
      </c>
      <c r="Z8" s="30"/>
    </row>
    <row r="9" spans="1:28" ht="14.25" customHeight="1">
      <c r="A9" s="131"/>
      <c r="B9" s="120"/>
      <c r="C9" s="120">
        <f>SUM(B8:C8)</f>
        <v>3</v>
      </c>
      <c r="D9" s="120">
        <f t="shared" ref="D9:J9" si="2">SUM(D8+C9)</f>
        <v>4</v>
      </c>
      <c r="E9" s="120">
        <f t="shared" si="2"/>
        <v>6</v>
      </c>
      <c r="F9" s="120">
        <f t="shared" si="2"/>
        <v>8</v>
      </c>
      <c r="G9" s="130">
        <f t="shared" si="2"/>
        <v>12</v>
      </c>
      <c r="H9" s="130">
        <f t="shared" si="2"/>
        <v>17</v>
      </c>
      <c r="I9" s="130">
        <f t="shared" si="2"/>
        <v>19</v>
      </c>
      <c r="J9" s="130">
        <f t="shared" si="2"/>
        <v>23</v>
      </c>
      <c r="K9" s="120"/>
      <c r="L9" s="120"/>
      <c r="M9" s="120">
        <f>SUM(M8+L8)</f>
        <v>5</v>
      </c>
      <c r="N9" s="120">
        <f t="shared" ref="N9:T9" si="3">SUM(N8+M9)</f>
        <v>8</v>
      </c>
      <c r="O9" s="120">
        <f t="shared" si="3"/>
        <v>11</v>
      </c>
      <c r="P9" s="120">
        <f t="shared" si="3"/>
        <v>10</v>
      </c>
      <c r="Q9" s="120">
        <f t="shared" si="3"/>
        <v>12</v>
      </c>
      <c r="R9" s="120">
        <f t="shared" si="3"/>
        <v>12</v>
      </c>
      <c r="S9" s="120">
        <f t="shared" si="3"/>
        <v>14</v>
      </c>
      <c r="T9" s="120">
        <f t="shared" si="3"/>
        <v>15</v>
      </c>
      <c r="U9" s="162"/>
      <c r="V9" s="133"/>
      <c r="X9" s="29" t="s">
        <v>27</v>
      </c>
      <c r="Y9" s="55">
        <f>J60</f>
        <v>1</v>
      </c>
      <c r="Z9" s="33"/>
    </row>
    <row r="10" spans="1:28" ht="14.25" customHeight="1">
      <c r="A10" s="131"/>
      <c r="B10" s="120"/>
      <c r="C10" s="120"/>
      <c r="D10" s="120"/>
      <c r="E10" s="120"/>
      <c r="F10" s="120"/>
      <c r="G10" s="130"/>
      <c r="H10" s="484" t="s">
        <v>28</v>
      </c>
      <c r="I10" s="485"/>
      <c r="J10" s="134">
        <f>SUM(J9-'2020 EoS Pairings'!N5)</f>
        <v>-6.5</v>
      </c>
      <c r="K10" s="135"/>
      <c r="L10" s="120"/>
      <c r="M10" s="120"/>
      <c r="N10" s="130"/>
      <c r="O10" s="120"/>
      <c r="P10" s="120"/>
      <c r="Q10" s="120"/>
      <c r="R10" s="484" t="s">
        <v>29</v>
      </c>
      <c r="S10" s="485"/>
      <c r="T10" s="134">
        <f>SUM(T9-'2020 EoS Pairings'!O5)</f>
        <v>-14.5</v>
      </c>
      <c r="U10" s="162"/>
      <c r="V10" s="134">
        <f>SUM(J10,T10)</f>
        <v>-21</v>
      </c>
      <c r="X10" s="29" t="s">
        <v>30</v>
      </c>
      <c r="Y10" s="18">
        <v>4</v>
      </c>
      <c r="Z10" s="33" t="s">
        <v>24</v>
      </c>
    </row>
    <row r="11" spans="1:28" ht="14.25" customHeight="1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164"/>
      <c r="V11" s="161"/>
      <c r="X11" s="29" t="s">
        <v>31</v>
      </c>
      <c r="Y11" s="12">
        <f>SUM(Y7/Y9)</f>
        <v>18</v>
      </c>
      <c r="Z11" s="30"/>
    </row>
    <row r="12" spans="1:28" ht="14.25" customHeight="1" thickBot="1">
      <c r="A12" s="138" t="str">
        <f>AM!A7</f>
        <v>Steve</v>
      </c>
      <c r="B12" s="139">
        <f>SUM(IF(AM!E7-AM!E$2=2,0,(IF(AM!E7-AM!E$2=0,2,(IF(AM!E7-AM!E$2&gt;2,-1,(IF(AM!E7-AM!E$2=-1,4,(IF(AM!E7-AM!E$2=-2,8,IF(AM!E7-AM!E$2=1,1)))))))))))</f>
        <v>1</v>
      </c>
      <c r="C12" s="139">
        <f>SUM(IF(AM!F7-AM!F$2=2,0,(IF(AM!F7-AM!F$2=0,2,(IF(AM!F7-AM!F$2&gt;2,-1,(IF(AM!F7-AM!F$2=-1,4,(IF(AM!F7-AM!F$2=-2,8,IF(AM!F7-AM!F$2=1,1)))))))))))</f>
        <v>0</v>
      </c>
      <c r="D12" s="139">
        <f>SUM(IF(AM!G7-AM!G$2=2,0,(IF(AM!G7-AM!G$2=0,2,(IF(AM!G7-AM!G$2&gt;2,-1,(IF(AM!G7-AM!G$2=-1,4,(IF(AM!G7-AM!G$2=-2,8,IF(AM!G7-AM!G$2=1,1)))))))))))</f>
        <v>1</v>
      </c>
      <c r="E12" s="139">
        <f>SUM(IF(AM!H7-AM!H$2=2,0,(IF(AM!H7-AM!H$2=0,2,(IF(AM!H7-AM!H$2&gt;2,-1,(IF(AM!H7-AM!H$2=-1,4,(IF(AM!H7-AM!H$2=-2,8,IF(AM!H7-AM!H$2=1,1)))))))))))</f>
        <v>2</v>
      </c>
      <c r="F12" s="139">
        <f>SUM(IF(AM!I7-AM!I$2=2,0,(IF(AM!I7-AM!I$2=0,2,(IF(AM!I7-AM!I$2&gt;2,-1,(IF(AM!I7-AM!I$2=-1,4,(IF(AM!I7-AM!I$2=-2,8,IF(AM!I7-AM!I$2=1,1)))))))))))</f>
        <v>-1</v>
      </c>
      <c r="G12" s="139">
        <f>SUM(IF(AM!J7-AM!J$2=2,0,(IF(AM!J7-AM!J$2=0,2,(IF(AM!J7-AM!J$2&gt;2,-1,(IF(AM!J7-AM!J$2=-1,4,(IF(AM!J7-AM!J$2=-2,8,IF(AM!J7-AM!J$2=1,1)))))))))))</f>
        <v>1</v>
      </c>
      <c r="H12" s="139">
        <f>SUM(IF(AM!K7-AM!K$2=2,0,(IF(AM!K7-AM!K$2=0,2,(IF(AM!K7-AM!K$2&gt;2,-1,(IF(AM!K7-AM!K$2=-1,4,(IF(AM!K7-AM!K$2=-2,8,IF(AM!K7-AM!K$2=1,1)))))))))))</f>
        <v>0</v>
      </c>
      <c r="I12" s="139">
        <f>SUM(IF(AM!L7-AM!L$2=2,0,(IF(AM!L7-AM!L$2=0,2,(IF(AM!L7-AM!L$2&gt;2,-1,(IF(AM!L7-AM!L$2=-1,4,(IF(AM!L7-AM!L$2=-2,8,IF(AM!L7-AM!L$2=1,1)))))))))))</f>
        <v>0</v>
      </c>
      <c r="J12" s="139">
        <f>SUM(IF(AM!M7-AM!M$2=2,0,(IF(AM!M7-AM!M$2=0,2,(IF(AM!M7-AM!M$2&gt;2,-1,(IF(AM!M7-AM!M$2=-1,4,(IF(AM!M7-AM!M$2=-2,8,IF(AM!M7-AM!M$2=1,1)))))))))))</f>
        <v>1</v>
      </c>
      <c r="K12" s="139"/>
      <c r="L12" s="139">
        <f>SUM(IF(AM!O7-AM!O$2=2,0,(IF(AM!O7-AM!O$2=0,2,(IF(AM!O7-AM!O$2&gt;2,-1,(IF(AM!O7-AM!O$2=-1,4,(IF(AM!O7-AM!O$2=-2,8,IF(AM!O7-AM!O$2=1,1)))))))))))</f>
        <v>2</v>
      </c>
      <c r="M12" s="139">
        <f>SUM(IF(AM!P7-AM!P$2=2,0,(IF(AM!P7-AM!P$2=0,2,(IF(AM!P7-AM!P$2&gt;2,-1,(IF(AM!P7-AM!P$2=-1,4,(IF(AM!P7-AM!P$2=-2,8,IF(AM!P7-AM!P$2=1,1)))))))))))</f>
        <v>2</v>
      </c>
      <c r="N12" s="139">
        <f>SUM(IF(AM!Q7-AM!Q$2=2,0,(IF(AM!Q7-AM!Q$2=0,2,(IF(AM!Q7-AM!Q$2&gt;2,-1,(IF(AM!Q7-AM!Q$2=-1,4,(IF(AM!Q7-AM!Q$2=-2,8,IF(AM!Q7-AM!Q$2=1,1)))))))))))</f>
        <v>2</v>
      </c>
      <c r="O12" s="139">
        <f>SUM(IF(AM!R7-AM!R$2=2,0,(IF(AM!R7-AM!R$2=0,2,(IF(AM!R7-AM!R$2&gt;2,-1,(IF(AM!R7-AM!R$2=-1,4,(IF(AM!R7-AM!R$2=-2,8,IF(AM!R7-AM!R$2=1,1)))))))))))</f>
        <v>1</v>
      </c>
      <c r="P12" s="139">
        <f>SUM(IF(AM!S7-AM!S$2=2,0,(IF(AM!S7-AM!S$2=0,2,(IF(AM!S7-AM!S$2&gt;2,-1,(IF(AM!S7-AM!S$2=-1,4,(IF(AM!S7-AM!S$2=-2,8,IF(AM!S7-AM!S$2=1,1)))))))))))</f>
        <v>2</v>
      </c>
      <c r="Q12" s="139">
        <f>SUM(IF(AM!T7-AM!T$2=2,0,(IF(AM!T7-AM!T$2=0,2,(IF(AM!T7-AM!T$2&gt;2,-1,(IF(AM!T7-AM!T$2=-1,4,(IF(AM!T7-AM!T$2=-2,8,IF(AM!T7-AM!T$2=1,1)))))))))))</f>
        <v>1</v>
      </c>
      <c r="R12" s="139">
        <f>SUM(IF(AM!U7-AM!U$2=2,0,(IF(AM!U7-AM!U$2=0,2,(IF(AM!U7-AM!U$2&gt;2,-1,(IF(AM!U7-AM!U$2=-1,4,(IF(AM!U7-AM!U$2=-2,8,IF(AM!U7-AM!U$2=1,1)))))))))))</f>
        <v>0</v>
      </c>
      <c r="S12" s="139">
        <f>SUM(IF(AM!V7-AM!V$2=2,0,(IF(AM!V7-AM!V$2=0,2,(IF(AM!V7-AM!V$2&gt;2,-1,(IF(AM!V7-AM!V$2=-1,4,(IF(AM!V7-AM!V$2=-2,8,IF(AM!V7-AM!V$2=1,1)))))))))))</f>
        <v>1</v>
      </c>
      <c r="T12" s="139">
        <f>SUM(IF(AM!W7-AM!W$2=2,0,(IF(AM!W7-AM!W$2=0,2,(IF(AM!W7-AM!W$2&gt;2,-1,(IF(AM!W7-AM!W$2=-1,4,(IF(AM!W7-AM!W$2=-2,8,IF(AM!W7-AM!W$2=1,1)))))))))))</f>
        <v>0</v>
      </c>
      <c r="U12" s="165"/>
      <c r="V12" s="139"/>
      <c r="X12" s="34" t="s">
        <v>32</v>
      </c>
      <c r="Y12" s="35">
        <f>SUM(Y11/Y10)</f>
        <v>4.5</v>
      </c>
      <c r="Z12" s="36"/>
    </row>
    <row r="13" spans="1:28" ht="14.25" customHeight="1" thickBot="1">
      <c r="A13" s="138" t="str">
        <f>AM!A8</f>
        <v>Bob</v>
      </c>
      <c r="B13" s="139">
        <f>SUM(IF(AM!E8-AM!E$2=2,0,(IF(AM!E8-AM!E$2=0,2,(IF(AM!E8-AM!E$2&gt;2,-1,(IF(AM!E8-AM!E$2=-1,4,(IF(AM!E8-AM!E$2=-2,8,IF(AM!E8-AM!E$2=1,1)))))))))))</f>
        <v>0</v>
      </c>
      <c r="C13" s="139">
        <f>SUM(IF(AM!F8-AM!F$2=2,0,(IF(AM!F8-AM!F$2=0,2,(IF(AM!F8-AM!F$2&gt;2,-1,(IF(AM!F8-AM!F$2=-1,4,(IF(AM!F8-AM!F$2=-2,8,IF(AM!F8-AM!F$2=1,1)))))))))))</f>
        <v>0</v>
      </c>
      <c r="D13" s="139">
        <f>SUM(IF(AM!G8-AM!G$2=2,0,(IF(AM!G8-AM!G$2=0,2,(IF(AM!G8-AM!G$2&gt;2,-1,(IF(AM!G8-AM!G$2=-1,4,(IF(AM!G8-AM!G$2=-2,8,IF(AM!G8-AM!G$2=1,1)))))))))))</f>
        <v>1</v>
      </c>
      <c r="E13" s="139">
        <f>SUM(IF(AM!H8-AM!H$2=2,0,(IF(AM!H8-AM!H$2=0,2,(IF(AM!H8-AM!H$2&gt;2,-1,(IF(AM!H8-AM!H$2=-1,4,(IF(AM!H8-AM!H$2=-2,8,IF(AM!H8-AM!H$2=1,1)))))))))))</f>
        <v>2</v>
      </c>
      <c r="F13" s="139">
        <f>SUM(IF(AM!I8-AM!I$2=2,0,(IF(AM!I8-AM!I$2=0,2,(IF(AM!I8-AM!I$2&gt;2,-1,(IF(AM!I8-AM!I$2=-1,4,(IF(AM!I8-AM!I$2=-2,8,IF(AM!I8-AM!I$2=1,1)))))))))))</f>
        <v>0</v>
      </c>
      <c r="G13" s="139">
        <f>SUM(IF(AM!J8-AM!J$2=2,0,(IF(AM!J8-AM!J$2=0,2,(IF(AM!J8-AM!J$2&gt;2,-1,(IF(AM!J8-AM!J$2=-1,4,(IF(AM!J8-AM!J$2=-2,8,IF(AM!J8-AM!J$2=1,1)))))))))))</f>
        <v>1</v>
      </c>
      <c r="H13" s="139">
        <f>SUM(IF(AM!K8-AM!K$2=2,0,(IF(AM!K8-AM!K$2=0,2,(IF(AM!K8-AM!K$2&gt;2,-1,(IF(AM!K8-AM!K$2=-1,4,(IF(AM!K8-AM!K$2=-2,8,IF(AM!K8-AM!K$2=1,1)))))))))))</f>
        <v>0</v>
      </c>
      <c r="I13" s="139">
        <f>SUM(IF(AM!L8-AM!L$2=2,0,(IF(AM!L8-AM!L$2=0,2,(IF(AM!L8-AM!L$2&gt;2,-1,(IF(AM!L8-AM!L$2=-1,4,(IF(AM!L8-AM!L$2=-2,8,IF(AM!L8-AM!L$2=1,1)))))))))))</f>
        <v>-1</v>
      </c>
      <c r="J13" s="139">
        <f>SUM(IF(AM!M8-AM!M$2=2,0,(IF(AM!M8-AM!M$2=0,2,(IF(AM!M8-AM!M$2&gt;2,-1,(IF(AM!M8-AM!M$2=-1,4,(IF(AM!M8-AM!M$2=-2,8,IF(AM!M8-AM!M$2=1,1)))))))))))</f>
        <v>1</v>
      </c>
      <c r="K13" s="139"/>
      <c r="L13" s="139">
        <f>SUM(IF(AM!O8-AM!O$2=2,0,(IF(AM!O8-AM!O$2=0,2,(IF(AM!O8-AM!O$2&gt;2,-1,(IF(AM!O8-AM!O$2=-1,4,(IF(AM!O8-AM!O$2=-2,8,IF(AM!O8-AM!O$2=1,1)))))))))))</f>
        <v>2</v>
      </c>
      <c r="M13" s="139">
        <f>SUM(IF(AM!P8-AM!P$2=2,0,(IF(AM!P8-AM!P$2=0,2,(IF(AM!P8-AM!P$2&gt;2,-1,(IF(AM!P8-AM!P$2=-1,4,(IF(AM!P8-AM!P$2=-2,8,IF(AM!P8-AM!P$2=1,1)))))))))))</f>
        <v>2</v>
      </c>
      <c r="N13" s="139">
        <f>SUM(IF(AM!Q8-AM!Q$2=2,0,(IF(AM!Q8-AM!Q$2=0,2,(IF(AM!Q8-AM!Q$2&gt;2,-1,(IF(AM!Q8-AM!Q$2=-1,4,(IF(AM!Q8-AM!Q$2=-2,8,IF(AM!Q8-AM!Q$2=1,1)))))))))))</f>
        <v>2</v>
      </c>
      <c r="O13" s="139">
        <f>SUM(IF(AM!R8-AM!R$2=2,0,(IF(AM!R8-AM!R$2=0,2,(IF(AM!R8-AM!R$2&gt;2,-1,(IF(AM!R8-AM!R$2=-1,4,(IF(AM!R8-AM!R$2=-2,8,IF(AM!R8-AM!R$2=1,1)))))))))))</f>
        <v>0</v>
      </c>
      <c r="P13" s="139">
        <f>SUM(IF(AM!S8-AM!S$2=2,0,(IF(AM!S8-AM!S$2=0,2,(IF(AM!S8-AM!S$2&gt;2,-1,(IF(AM!S8-AM!S$2=-1,4,(IF(AM!S8-AM!S$2=-2,8,IF(AM!S8-AM!S$2=1,1)))))))))))</f>
        <v>0</v>
      </c>
      <c r="Q13" s="139">
        <f>SUM(IF(AM!T8-AM!T$2=2,0,(IF(AM!T8-AM!T$2=0,2,(IF(AM!T8-AM!T$2&gt;2,-1,(IF(AM!T8-AM!T$2=-1,4,(IF(AM!T8-AM!T$2=-2,8,IF(AM!T8-AM!T$2=1,1)))))))))))</f>
        <v>0</v>
      </c>
      <c r="R13" s="139">
        <f>SUM(IF(AM!U8-AM!U$2=2,0,(IF(AM!U8-AM!U$2=0,2,(IF(AM!U8-AM!U$2&gt;2,-1,(IF(AM!U8-AM!U$2=-1,4,(IF(AM!U8-AM!U$2=-2,8,IF(AM!U8-AM!U$2=1,1)))))))))))</f>
        <v>1</v>
      </c>
      <c r="S13" s="139">
        <f>SUM(IF(AM!V8-AM!V$2=2,0,(IF(AM!V8-AM!V$2=0,2,(IF(AM!V8-AM!V$2&gt;2,-1,(IF(AM!V8-AM!V$2=-1,4,(IF(AM!V8-AM!V$2=-2,8,IF(AM!V8-AM!V$2=1,1)))))))))))</f>
        <v>1</v>
      </c>
      <c r="T13" s="139">
        <f>SUM(IF(AM!W8-AM!W$2=2,0,(IF(AM!W8-AM!W$2=0,2,(IF(AM!W8-AM!W$2&gt;2,-1,(IF(AM!W8-AM!W$2=-1,4,(IF(AM!W8-AM!W$2=-2,8,IF(AM!W8-AM!W$2=1,1)))))))))))</f>
        <v>0</v>
      </c>
      <c r="U13" s="165"/>
      <c r="V13" s="139"/>
      <c r="X13" s="118"/>
      <c r="Y13" s="118"/>
      <c r="Z13" s="118"/>
    </row>
    <row r="14" spans="1:28" s="118" customFormat="1" ht="14.25" customHeight="1">
      <c r="A14" s="138" t="str">
        <f>AM!A9</f>
        <v>Alex</v>
      </c>
      <c r="B14" s="139">
        <f>SUM(IF(AM!E9-AM!E$2=2,0,(IF(AM!E9-AM!E$2=0,2,(IF(AM!E9-AM!E$2&gt;2,-1,(IF(AM!E9-AM!E$2=-1,4,(IF(AM!E9-AM!E$2=-2,8,IF(AM!E9-AM!E$2=1,1)))))))))))</f>
        <v>1</v>
      </c>
      <c r="C14" s="139">
        <f>SUM(IF(AM!F9-AM!F$2=2,0,(IF(AM!F9-AM!F$2=0,2,(IF(AM!F9-AM!F$2&gt;2,-1,(IF(AM!F9-AM!F$2=-1,4,(IF(AM!F9-AM!F$2=-2,8,IF(AM!F9-AM!F$2=1,1)))))))))))</f>
        <v>1</v>
      </c>
      <c r="D14" s="139">
        <f>SUM(IF(AM!G9-AM!G$2=2,0,(IF(AM!G9-AM!G$2=0,2,(IF(AM!G9-AM!G$2&gt;2,-1,(IF(AM!G9-AM!G$2=-1,4,(IF(AM!G9-AM!G$2=-2,8,IF(AM!G9-AM!G$2=1,1)))))))))))</f>
        <v>0</v>
      </c>
      <c r="E14" s="139">
        <f>SUM(IF(AM!H9-AM!H$2=2,0,(IF(AM!H9-AM!H$2=0,2,(IF(AM!H9-AM!H$2&gt;2,-1,(IF(AM!H9-AM!H$2=-1,4,(IF(AM!H9-AM!H$2=-2,8,IF(AM!H9-AM!H$2=1,1)))))))))))</f>
        <v>1</v>
      </c>
      <c r="F14" s="139">
        <f>SUM(IF(AM!I9-AM!I$2=2,0,(IF(AM!I9-AM!I$2=0,2,(IF(AM!I9-AM!I$2&gt;2,-1,(IF(AM!I9-AM!I$2=-1,4,(IF(AM!I9-AM!I$2=-2,8,IF(AM!I9-AM!I$2=1,1)))))))))))</f>
        <v>1</v>
      </c>
      <c r="G14" s="139">
        <f>SUM(IF(AM!J9-AM!J$2=2,0,(IF(AM!J9-AM!J$2=0,2,(IF(AM!J9-AM!J$2&gt;2,-1,(IF(AM!J9-AM!J$2=-1,4,(IF(AM!J9-AM!J$2=-2,8,IF(AM!J9-AM!J$2=1,1)))))))))))</f>
        <v>1</v>
      </c>
      <c r="H14" s="139">
        <f>SUM(IF(AM!K9-AM!K$2=2,0,(IF(AM!K9-AM!K$2=0,2,(IF(AM!K9-AM!K$2&gt;2,-1,(IF(AM!K9-AM!K$2=-1,4,(IF(AM!K9-AM!K$2=-2,8,IF(AM!K9-AM!K$2=1,1)))))))))))</f>
        <v>1</v>
      </c>
      <c r="I14" s="139">
        <f>SUM(IF(AM!L9-AM!L$2=2,0,(IF(AM!L9-AM!L$2=0,2,(IF(AM!L9-AM!L$2&gt;2,-1,(IF(AM!L9-AM!L$2=-1,4,(IF(AM!L9-AM!L$2=-2,8,IF(AM!L9-AM!L$2=1,1)))))))))))</f>
        <v>2</v>
      </c>
      <c r="J14" s="139">
        <f>SUM(IF(AM!M9-AM!M$2=2,0,(IF(AM!M9-AM!M$2=0,2,(IF(AM!M9-AM!M$2&gt;2,-1,(IF(AM!M9-AM!M$2=-1,4,(IF(AM!M9-AM!M$2=-2,8,IF(AM!M9-AM!M$2=1,1)))))))))))</f>
        <v>1</v>
      </c>
      <c r="K14" s="139"/>
      <c r="L14" s="139">
        <f>SUM(IF(AM!O9-AM!O$2=2,0,(IF(AM!O9-AM!O$2=0,2,(IF(AM!O9-AM!O$2&gt;2,-1,(IF(AM!O9-AM!O$2=-1,4,(IF(AM!O9-AM!O$2=-2,8,IF(AM!O9-AM!O$2=1,1)))))))))))</f>
        <v>1</v>
      </c>
      <c r="M14" s="139">
        <f>SUM(IF(AM!P9-AM!P$2=2,0,(IF(AM!P9-AM!P$2=0,2,(IF(AM!P9-AM!P$2&gt;2,-1,(IF(AM!P9-AM!P$2=-1,4,(IF(AM!P9-AM!P$2=-2,8,IF(AM!P9-AM!P$2=1,1)))))))))))</f>
        <v>1</v>
      </c>
      <c r="N14" s="139">
        <f>SUM(IF(AM!Q9-AM!Q$2=2,0,(IF(AM!Q9-AM!Q$2=0,2,(IF(AM!Q9-AM!Q$2&gt;2,-1,(IF(AM!Q9-AM!Q$2=-1,4,(IF(AM!Q9-AM!Q$2=-2,8,IF(AM!Q9-AM!Q$2=1,1)))))))))))</f>
        <v>2</v>
      </c>
      <c r="O14" s="139">
        <f>SUM(IF(AM!R9-AM!R$2=2,0,(IF(AM!R9-AM!R$2=0,2,(IF(AM!R9-AM!R$2&gt;2,-1,(IF(AM!R9-AM!R$2=-1,4,(IF(AM!R9-AM!R$2=-2,8,IF(AM!R9-AM!R$2=1,1)))))))))))</f>
        <v>1</v>
      </c>
      <c r="P14" s="139">
        <f>SUM(IF(AM!S9-AM!S$2=2,0,(IF(AM!S9-AM!S$2=0,2,(IF(AM!S9-AM!S$2&gt;2,-1,(IF(AM!S9-AM!S$2=-1,4,(IF(AM!S9-AM!S$2=-2,8,IF(AM!S9-AM!S$2=1,1)))))))))))</f>
        <v>1</v>
      </c>
      <c r="Q14" s="139">
        <f>SUM(IF(AM!T9-AM!T$2=2,0,(IF(AM!T9-AM!T$2=0,2,(IF(AM!T9-AM!T$2&gt;2,-1,(IF(AM!T9-AM!T$2=-1,4,(IF(AM!T9-AM!T$2=-2,8,IF(AM!T9-AM!T$2=1,1)))))))))))</f>
        <v>0</v>
      </c>
      <c r="R14" s="139">
        <f>SUM(IF(AM!U9-AM!U$2=2,0,(IF(AM!U9-AM!U$2=0,2,(IF(AM!U9-AM!U$2&gt;2,-1,(IF(AM!U9-AM!U$2=-1,4,(IF(AM!U9-AM!U$2=-2,8,IF(AM!U9-AM!U$2=1,1)))))))))))</f>
        <v>2</v>
      </c>
      <c r="S14" s="139">
        <f>SUM(IF(AM!V9-AM!V$2=2,0,(IF(AM!V9-AM!V$2=0,2,(IF(AM!V9-AM!V$2&gt;2,-1,(IF(AM!V9-AM!V$2=-1,4,(IF(AM!V9-AM!V$2=-2,8,IF(AM!V9-AM!V$2=1,1)))))))))))</f>
        <v>0</v>
      </c>
      <c r="T14" s="139">
        <f>SUM(IF(AM!W9-AM!W$2=2,0,(IF(AM!W9-AM!W$2=0,2,(IF(AM!W9-AM!W$2&gt;2,-1,(IF(AM!W9-AM!W$2=-1,4,(IF(AM!W9-AM!W$2=-2,8,IF(AM!W9-AM!W$2=1,1)))))))))))</f>
        <v>-1</v>
      </c>
      <c r="U14" s="165"/>
      <c r="V14" s="139"/>
      <c r="X14" s="37" t="s">
        <v>41</v>
      </c>
      <c r="Y14" s="38">
        <f>T59</f>
        <v>3.5</v>
      </c>
      <c r="Z14" s="39"/>
    </row>
    <row r="15" spans="1:28" s="118" customFormat="1" ht="14.25" customHeight="1">
      <c r="A15" s="138"/>
      <c r="B15" s="213">
        <f>SUM(IF(AM!E10-AM!E$2=2,0,(IF(AM!E10-AM!E$2=0,2,(IF(AM!E10-AM!E$2&gt;2,-1,(IF(AM!E10-AM!E$2=-1,4,(IF(AM!E10-AM!E$2=-2,8,IF(AM!E10-AM!E$2=1,1)))))))))))</f>
        <v>0</v>
      </c>
      <c r="C15" s="202">
        <f>SUM(IF(AM!F10-AM!F$2=2,0,(IF(AM!F10-AM!F$2=0,2,(IF(AM!F10-AM!F$2&gt;2,-1,(IF(AM!F10-AM!F$2=-1,4,(IF(AM!F10-AM!F$2=-2,8,IF(AM!F10-AM!F$2=1,1)))))))))))</f>
        <v>0</v>
      </c>
      <c r="D15" s="202">
        <f>SUM(IF(AM!G10-AM!G$2=2,0,(IF(AM!G10-AM!G$2=0,2,(IF(AM!G10-AM!G$2&gt;2,-1,(IF(AM!G10-AM!G$2=-1,4,(IF(AM!G10-AM!G$2=-2,8,IF(AM!G10-AM!G$2=1,1)))))))))))</f>
        <v>0</v>
      </c>
      <c r="E15" s="202">
        <f>SUM(IF(AM!H10-AM!H$2=2,0,(IF(AM!H10-AM!H$2=0,2,(IF(AM!H10-AM!H$2&gt;2,-1,(IF(AM!H10-AM!H$2=-1,4,(IF(AM!H10-AM!H$2=-2,8,IF(AM!H10-AM!H$2=1,1)))))))))))</f>
        <v>0</v>
      </c>
      <c r="F15" s="202">
        <f>SUM(IF(AM!I10-AM!I$2=2,0,(IF(AM!I10-AM!I$2=0,2,(IF(AM!I10-AM!I$2&gt;2,-1,(IF(AM!I10-AM!I$2=-1,4,(IF(AM!I10-AM!I$2=-2,8,IF(AM!I10-AM!I$2=1,1)))))))))))</f>
        <v>0</v>
      </c>
      <c r="G15" s="202">
        <f>SUM(IF(AM!J10-AM!J$2=2,0,(IF(AM!J10-AM!J$2=0,2,(IF(AM!J10-AM!J$2&gt;2,-1,(IF(AM!J10-AM!J$2=-1,4,(IF(AM!J10-AM!J$2=-2,8,IF(AM!J10-AM!J$2=1,1)))))))))))</f>
        <v>0</v>
      </c>
      <c r="H15" s="202">
        <f>SUM(IF(AM!K10-AM!K$2=2,0,(IF(AM!K10-AM!K$2=0,2,(IF(AM!K10-AM!K$2&gt;2,-1,(IF(AM!K10-AM!K$2=-1,4,(IF(AM!K10-AM!K$2=-2,8,IF(AM!K10-AM!K$2=1,1)))))))))))</f>
        <v>0</v>
      </c>
      <c r="I15" s="202">
        <f>SUM(IF(AM!L10-AM!L$2=2,0,(IF(AM!L10-AM!L$2=0,2,(IF(AM!L10-AM!L$2&gt;2,-1,(IF(AM!L10-AM!L$2=-1,4,(IF(AM!L10-AM!L$2=-2,8,IF(AM!L10-AM!L$2=1,1)))))))))))</f>
        <v>0</v>
      </c>
      <c r="J15" s="202">
        <f>SUM(IF(AM!M10-AM!M$2=2,0,(IF(AM!M10-AM!M$2=0,2,(IF(AM!M10-AM!M$2&gt;2,-1,(IF(AM!M10-AM!M$2=-1,4,(IF(AM!M10-AM!M$2=-2,8,IF(AM!M10-AM!M$2=1,1)))))))))))</f>
        <v>0</v>
      </c>
      <c r="K15" s="202"/>
      <c r="L15" s="202">
        <f>SUM(IF(AM!O10-AM!O$2=2,0,(IF(AM!O10-AM!O$2=0,2,(IF(AM!O10-AM!O$2&gt;2,-1,(IF(AM!O10-AM!O$2=-1,4,(IF(AM!O10-AM!O$2=-2,8,IF(AM!O10-AM!O$2=1,1)))))))))))</f>
        <v>0</v>
      </c>
      <c r="M15" s="202">
        <f>SUM(IF(AM!P10-AM!P$2=2,0,(IF(AM!P10-AM!P$2=0,2,(IF(AM!P10-AM!P$2&gt;2,-1,(IF(AM!P10-AM!P$2=-1,4,(IF(AM!P10-AM!P$2=-2,8,IF(AM!P10-AM!P$2=1,1)))))))))))</f>
        <v>0</v>
      </c>
      <c r="N15" s="202">
        <f>SUM(IF(AM!Q10-AM!Q$2=2,0,(IF(AM!Q10-AM!Q$2=0,2,(IF(AM!Q10-AM!Q$2&gt;2,-1,(IF(AM!Q10-AM!Q$2=-1,4,(IF(AM!Q10-AM!Q$2=-2,8,IF(AM!Q10-AM!Q$2=1,1)))))))))))</f>
        <v>0</v>
      </c>
      <c r="O15" s="202">
        <f>SUM(IF(AM!R10-AM!R$2=2,0,(IF(AM!R10-AM!R$2=0,2,(IF(AM!R10-AM!R$2&gt;2,-1,(IF(AM!R10-AM!R$2=-1,4,(IF(AM!R10-AM!R$2=-2,8,IF(AM!R10-AM!R$2=1,1)))))))))))</f>
        <v>0</v>
      </c>
      <c r="P15" s="202">
        <f>SUM(IF(AM!S10-AM!S$2=2,0,(IF(AM!S10-AM!S$2=0,2,(IF(AM!S10-AM!S$2&gt;2,-1,(IF(AM!S10-AM!S$2=-1,4,(IF(AM!S10-AM!S$2=-2,8,IF(AM!S10-AM!S$2=1,1)))))))))))</f>
        <v>0</v>
      </c>
      <c r="Q15" s="202">
        <f>SUM(IF(AM!T10-AM!T$2=2,0,(IF(AM!T10-AM!T$2=0,2,(IF(AM!T10-AM!T$2&gt;2,-1,(IF(AM!T10-AM!T$2=-1,4,(IF(AM!T10-AM!T$2=-2,8,IF(AM!T10-AM!T$2=1,1)))))))))))</f>
        <v>0</v>
      </c>
      <c r="R15" s="202">
        <f>SUM(IF(AM!U10-AM!U$2=2,0,(IF(AM!U10-AM!U$2=0,2,(IF(AM!U10-AM!U$2&gt;2,-1,(IF(AM!U10-AM!U$2=-1,4,(IF(AM!U10-AM!U$2=-2,8,IF(AM!U10-AM!U$2=1,1)))))))))))</f>
        <v>0</v>
      </c>
      <c r="S15" s="202">
        <f>SUM(IF(AM!V10-AM!V$2=2,0,(IF(AM!V10-AM!V$2=0,2,(IF(AM!V10-AM!V$2&gt;2,-1,(IF(AM!V10-AM!V$2=-1,4,(IF(AM!V10-AM!V$2=-2,8,IF(AM!V10-AM!V$2=1,1)))))))))))</f>
        <v>0</v>
      </c>
      <c r="T15" s="202">
        <f>SUM(IF(AM!W10-AM!W$2=2,0,(IF(AM!W10-AM!W$2=0,2,(IF(AM!W10-AM!W$2&gt;2,-1,(IF(AM!W10-AM!W$2=-1,4,(IF(AM!W10-AM!W$2=-2,8,IF(AM!W10-AM!W$2=1,1)))))))))))</f>
        <v>0</v>
      </c>
      <c r="U15" s="165"/>
      <c r="V15" s="139"/>
      <c r="X15" s="29" t="s">
        <v>33</v>
      </c>
      <c r="Y15" s="55">
        <f>T60</f>
        <v>1</v>
      </c>
      <c r="Z15" s="33"/>
    </row>
    <row r="16" spans="1:28" ht="14.25" customHeight="1">
      <c r="A16" s="140"/>
      <c r="B16" s="141">
        <f>SUM(B12:B15)</f>
        <v>2</v>
      </c>
      <c r="C16" s="141">
        <f t="shared" ref="C16:J16" si="4">SUM(C12:C15)</f>
        <v>1</v>
      </c>
      <c r="D16" s="141">
        <f t="shared" si="4"/>
        <v>2</v>
      </c>
      <c r="E16" s="141">
        <f t="shared" si="4"/>
        <v>5</v>
      </c>
      <c r="F16" s="141">
        <f t="shared" si="4"/>
        <v>0</v>
      </c>
      <c r="G16" s="141">
        <f t="shared" si="4"/>
        <v>3</v>
      </c>
      <c r="H16" s="141">
        <f t="shared" si="4"/>
        <v>1</v>
      </c>
      <c r="I16" s="141">
        <f t="shared" si="4"/>
        <v>1</v>
      </c>
      <c r="J16" s="141">
        <f t="shared" si="4"/>
        <v>3</v>
      </c>
      <c r="K16" s="139"/>
      <c r="L16" s="141">
        <f>SUM(L12:L15)</f>
        <v>5</v>
      </c>
      <c r="M16" s="141">
        <f t="shared" ref="M16:T16" si="5">SUM(M12:M15)</f>
        <v>5</v>
      </c>
      <c r="N16" s="141">
        <f t="shared" si="5"/>
        <v>6</v>
      </c>
      <c r="O16" s="141">
        <f t="shared" si="5"/>
        <v>2</v>
      </c>
      <c r="P16" s="141">
        <f t="shared" si="5"/>
        <v>3</v>
      </c>
      <c r="Q16" s="141">
        <f t="shared" si="5"/>
        <v>1</v>
      </c>
      <c r="R16" s="141">
        <f t="shared" si="5"/>
        <v>3</v>
      </c>
      <c r="S16" s="141">
        <f t="shared" si="5"/>
        <v>2</v>
      </c>
      <c r="T16" s="141">
        <f t="shared" si="5"/>
        <v>-1</v>
      </c>
      <c r="U16" s="165"/>
      <c r="V16" s="142"/>
      <c r="X16" s="29" t="s">
        <v>30</v>
      </c>
      <c r="Y16" s="18">
        <v>4</v>
      </c>
      <c r="Z16" s="33" t="s">
        <v>24</v>
      </c>
    </row>
    <row r="17" spans="1:26" ht="14.25" customHeight="1">
      <c r="A17" s="140"/>
      <c r="B17" s="139"/>
      <c r="C17" s="139">
        <f>SUM(B16:C16)</f>
        <v>3</v>
      </c>
      <c r="D17" s="139">
        <f t="shared" ref="D17:J17" si="6">SUM(D16+C17)</f>
        <v>5</v>
      </c>
      <c r="E17" s="139">
        <f t="shared" si="6"/>
        <v>10</v>
      </c>
      <c r="F17" s="139">
        <f t="shared" si="6"/>
        <v>10</v>
      </c>
      <c r="G17" s="143">
        <f t="shared" si="6"/>
        <v>13</v>
      </c>
      <c r="H17" s="143">
        <f t="shared" si="6"/>
        <v>14</v>
      </c>
      <c r="I17" s="143">
        <f t="shared" si="6"/>
        <v>15</v>
      </c>
      <c r="J17" s="143">
        <f t="shared" si="6"/>
        <v>18</v>
      </c>
      <c r="K17" s="139"/>
      <c r="L17" s="139"/>
      <c r="M17" s="139">
        <f>SUM(M16+L16)</f>
        <v>10</v>
      </c>
      <c r="N17" s="139">
        <f t="shared" ref="N17:T17" si="7">SUM(N16+M17)</f>
        <v>16</v>
      </c>
      <c r="O17" s="139">
        <f t="shared" si="7"/>
        <v>18</v>
      </c>
      <c r="P17" s="139">
        <f t="shared" si="7"/>
        <v>21</v>
      </c>
      <c r="Q17" s="139">
        <f t="shared" si="7"/>
        <v>22</v>
      </c>
      <c r="R17" s="139">
        <f t="shared" si="7"/>
        <v>25</v>
      </c>
      <c r="S17" s="139">
        <f t="shared" si="7"/>
        <v>27</v>
      </c>
      <c r="T17" s="139">
        <f t="shared" si="7"/>
        <v>26</v>
      </c>
      <c r="U17" s="166"/>
      <c r="V17" s="142"/>
      <c r="X17" s="29" t="s">
        <v>31</v>
      </c>
      <c r="Y17" s="12">
        <f>SUM(Y7/Y15)</f>
        <v>18</v>
      </c>
      <c r="Z17" s="30"/>
    </row>
    <row r="18" spans="1:26" ht="14.25" customHeight="1" thickBot="1">
      <c r="A18" s="140"/>
      <c r="B18" s="139"/>
      <c r="C18" s="139"/>
      <c r="D18" s="139"/>
      <c r="E18" s="139"/>
      <c r="F18" s="139"/>
      <c r="G18" s="143"/>
      <c r="H18" s="486" t="s">
        <v>28</v>
      </c>
      <c r="I18" s="487"/>
      <c r="J18" s="144">
        <f>SUM(J17-'2020 EoS Pairings'!N6)</f>
        <v>-6</v>
      </c>
      <c r="K18" s="145"/>
      <c r="L18" s="139"/>
      <c r="M18" s="139"/>
      <c r="N18" s="143"/>
      <c r="O18" s="139"/>
      <c r="P18" s="139"/>
      <c r="Q18" s="139"/>
      <c r="R18" s="486" t="s">
        <v>29</v>
      </c>
      <c r="S18" s="487"/>
      <c r="T18" s="144">
        <f>SUM(T17-'2020 EoS Pairings'!O6)</f>
        <v>2</v>
      </c>
      <c r="U18" s="166"/>
      <c r="V18" s="144">
        <f>SUM(J18,T18)</f>
        <v>-4</v>
      </c>
      <c r="X18" s="34" t="s">
        <v>32</v>
      </c>
      <c r="Y18" s="35">
        <f>SUM(Y17/Y16)</f>
        <v>4.5</v>
      </c>
      <c r="Z18" s="36"/>
    </row>
    <row r="19" spans="1:26" ht="14.25" customHeight="1" thickBot="1">
      <c r="A19" s="136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67"/>
      <c r="V19" s="120"/>
      <c r="X19" s="118"/>
      <c r="Y19" s="118"/>
      <c r="Z19" s="118"/>
    </row>
    <row r="20" spans="1:26" ht="14.25" customHeight="1">
      <c r="A20" s="7" t="str">
        <f>AM!A11</f>
        <v>Rudy</v>
      </c>
      <c r="B20" s="11">
        <f>SUM(IF(AM!E11-AM!E$2=2,0,(IF(AM!E11-AM!E$2=0,2,(IF(AM!E11-AM!E$2&gt;2,-1,(IF(AM!E11-AM!E$2=-1,4,(IF(AM!E11-AM!E$2=-2,8,IF(AM!E11-AM!E$2=1,1)))))))))))</f>
        <v>-1</v>
      </c>
      <c r="C20" s="11">
        <f>SUM(IF(AM!F11-AM!F$2=2,0,(IF(AM!F11-AM!F$2=0,2,(IF(AM!F11-AM!F$2&gt;2,-1,(IF(AM!F11-AM!F$2=-1,4,(IF(AM!F11-AM!F$2=-2,8,IF(AM!F11-AM!F$2=1,1)))))))))))</f>
        <v>1</v>
      </c>
      <c r="D20" s="11">
        <f>SUM(IF(AM!G11-AM!G$2=2,0,(IF(AM!G11-AM!G$2=0,2,(IF(AM!G11-AM!G$2&gt;2,-1,(IF(AM!G11-AM!G$2=-1,4,(IF(AM!G11-AM!G$2=-2,8,IF(AM!G11-AM!G$2=1,1)))))))))))</f>
        <v>1</v>
      </c>
      <c r="E20" s="11">
        <f>SUM(IF(AM!H11-AM!H$2=2,0,(IF(AM!H11-AM!H$2=0,2,(IF(AM!H11-AM!H$2&gt;2,-1,(IF(AM!H11-AM!H$2=-1,4,(IF(AM!H11-AM!H$2=-2,8,IF(AM!H11-AM!H$2=1,1)))))))))))</f>
        <v>1</v>
      </c>
      <c r="F20" s="11">
        <f>SUM(IF(AM!I11-AM!I$2=2,0,(IF(AM!I11-AM!I$2=0,2,(IF(AM!I11-AM!I$2&gt;2,-1,(IF(AM!I11-AM!I$2=-1,4,(IF(AM!I11-AM!I$2=-2,8,IF(AM!I11-AM!I$2=1,1)))))))))))</f>
        <v>1</v>
      </c>
      <c r="G20" s="11">
        <f>SUM(IF(AM!J11-AM!J$2=2,0,(IF(AM!J11-AM!J$2=0,2,(IF(AM!J11-AM!J$2&gt;2,-1,(IF(AM!J11-AM!J$2=-1,4,(IF(AM!J11-AM!J$2=-2,8,IF(AM!J11-AM!J$2=1,1)))))))))))</f>
        <v>1</v>
      </c>
      <c r="H20" s="11">
        <f>SUM(IF(AM!K11-AM!K$2=2,0,(IF(AM!K11-AM!K$2=0,2,(IF(AM!K11-AM!K$2&gt;2,-1,(IF(AM!K11-AM!K$2=-1,4,(IF(AM!K11-AM!K$2=-2,8,IF(AM!K11-AM!K$2=1,1)))))))))))</f>
        <v>1</v>
      </c>
      <c r="I20" s="11">
        <f>SUM(IF(AM!L11-AM!L$2=2,0,(IF(AM!L11-AM!L$2=0,2,(IF(AM!L11-AM!L$2&gt;2,-1,(IF(AM!L11-AM!L$2=-1,4,(IF(AM!L11-AM!L$2=-2,8,IF(AM!L11-AM!L$2=1,1)))))))))))</f>
        <v>1</v>
      </c>
      <c r="J20" s="11">
        <f>SUM(IF(AM!M11-AM!M$2=2,0,(IF(AM!M11-AM!M$2=0,2,(IF(AM!M11-AM!M$2&gt;2,-1,(IF(AM!M11-AM!M$2=-1,4,(IF(AM!M11-AM!M$2=-2,8,IF(AM!M11-AM!M$2=1,1)))))))))))</f>
        <v>2</v>
      </c>
      <c r="K20" s="11" t="s">
        <v>45</v>
      </c>
      <c r="L20" s="11">
        <f>SUM(IF(AM!O11-AM!O$2=2,0,(IF(AM!O11-AM!O$2=0,2,(IF(AM!O11-AM!O$2&gt;2,-1,(IF(AM!O11-AM!O$2=-1,4,(IF(AM!O11-AM!O$2=-2,8,IF(AM!O11-AM!O$2=1,1)))))))))))</f>
        <v>1</v>
      </c>
      <c r="M20" s="11">
        <f>SUM(IF(AM!P11-AM!P$2=2,0,(IF(AM!P11-AM!P$2=0,2,(IF(AM!P11-AM!P$2&gt;2,-1,(IF(AM!P11-AM!P$2=-1,4,(IF(AM!P11-AM!P$2=-2,8,IF(AM!P11-AM!P$2=1,1)))))))))))</f>
        <v>1</v>
      </c>
      <c r="N20" s="11">
        <f>SUM(IF(AM!Q11-AM!Q$2=2,0,(IF(AM!Q11-AM!Q$2=0,2,(IF(AM!Q11-AM!Q$2&gt;2,-1,(IF(AM!Q11-AM!Q$2=-1,4,(IF(AM!Q11-AM!Q$2=-2,8,IF(AM!Q11-AM!Q$2=1,1)))))))))))</f>
        <v>2</v>
      </c>
      <c r="O20" s="11">
        <f>SUM(IF(AM!R11-AM!R$2=2,0,(IF(AM!R11-AM!R$2=0,2,(IF(AM!R11-AM!R$2&gt;2,-1,(IF(AM!R11-AM!R$2=-1,4,(IF(AM!R11-AM!R$2=-2,8,IF(AM!R11-AM!R$2=1,1)))))))))))</f>
        <v>1</v>
      </c>
      <c r="P20" s="11">
        <f>SUM(IF(AM!S11-AM!S$2=2,0,(IF(AM!S11-AM!S$2=0,2,(IF(AM!S11-AM!S$2&gt;2,-1,(IF(AM!S11-AM!S$2=-1,4,(IF(AM!S11-AM!S$2=-2,8,IF(AM!S11-AM!S$2=1,1)))))))))))</f>
        <v>2</v>
      </c>
      <c r="Q20" s="11">
        <f>SUM(IF(AM!T11-AM!T$2=2,0,(IF(AM!T11-AM!T$2=0,2,(IF(AM!T11-AM!T$2&gt;2,-1,(IF(AM!T11-AM!T$2=-1,4,(IF(AM!T11-AM!T$2=-2,8,IF(AM!T11-AM!T$2=1,1)))))))))))</f>
        <v>1</v>
      </c>
      <c r="R20" s="11">
        <f>SUM(IF(AM!U11-AM!U$2=2,0,(IF(AM!U11-AM!U$2=0,2,(IF(AM!U11-AM!U$2&gt;2,-1,(IF(AM!U11-AM!U$2=-1,4,(IF(AM!U11-AM!U$2=-2,8,IF(AM!U11-AM!U$2=1,1)))))))))))</f>
        <v>1</v>
      </c>
      <c r="S20" s="11">
        <f>SUM(IF(AM!V11-AM!V$2=2,0,(IF(AM!V11-AM!V$2=0,2,(IF(AM!V11-AM!V$2&gt;2,-1,(IF(AM!V11-AM!V$2=-1,4,(IF(AM!V11-AM!V$2=-2,8,IF(AM!V11-AM!V$2=1,1)))))))))))</f>
        <v>2</v>
      </c>
      <c r="T20" s="11">
        <f>SUM(IF(AM!W11-AM!W$2=2,0,(IF(AM!W11-AM!W$2=0,2,(IF(AM!W11-AM!W$2&gt;2,-1,(IF(AM!W11-AM!W$2=-1,4,(IF(AM!W11-AM!W$2=-2,8,IF(AM!W11-AM!W$2=1,1)))))))))))</f>
        <v>1</v>
      </c>
      <c r="U20" s="119"/>
      <c r="V20" s="120"/>
      <c r="X20" s="37" t="s">
        <v>42</v>
      </c>
      <c r="Y20" s="38">
        <f>V59</f>
        <v>-4</v>
      </c>
      <c r="Z20" s="39"/>
    </row>
    <row r="21" spans="1:26" ht="14.25" customHeight="1">
      <c r="A21" s="7" t="str">
        <f>AM!A12</f>
        <v>Roman</v>
      </c>
      <c r="B21" s="11">
        <f>SUM(IF(AM!E12-AM!E$2=2,0,(IF(AM!E12-AM!E$2=0,2,(IF(AM!E12-AM!E$2&gt;2,-1,(IF(AM!E12-AM!E$2=-1,4,(IF(AM!E12-AM!E$2=-2,8,IF(AM!E12-AM!E$2=1,1)))))))))))</f>
        <v>2</v>
      </c>
      <c r="C21" s="11">
        <f>SUM(IF(AM!F12-AM!F$2=2,0,(IF(AM!F12-AM!F$2=0,2,(IF(AM!F12-AM!F$2&gt;2,-1,(IF(AM!F12-AM!F$2=-1,4,(IF(AM!F12-AM!F$2=-2,8,IF(AM!F12-AM!F$2=1,1)))))))))))</f>
        <v>1</v>
      </c>
      <c r="D21" s="11">
        <f>SUM(IF(AM!G12-AM!G$2=2,0,(IF(AM!G12-AM!G$2=0,2,(IF(AM!G12-AM!G$2&gt;2,-1,(IF(AM!G12-AM!G$2=-1,4,(IF(AM!G12-AM!G$2=-2,8,IF(AM!G12-AM!G$2=1,1)))))))))))</f>
        <v>1</v>
      </c>
      <c r="E21" s="11">
        <f>SUM(IF(AM!H12-AM!H$2=2,0,(IF(AM!H12-AM!H$2=0,2,(IF(AM!H12-AM!H$2&gt;2,-1,(IF(AM!H12-AM!H$2=-1,4,(IF(AM!H12-AM!H$2=-2,8,IF(AM!H12-AM!H$2=1,1)))))))))))</f>
        <v>2</v>
      </c>
      <c r="F21" s="11">
        <f>SUM(IF(AM!I12-AM!I$2=2,0,(IF(AM!I12-AM!I$2=0,2,(IF(AM!I12-AM!I$2&gt;2,-1,(IF(AM!I12-AM!I$2=-1,4,(IF(AM!I12-AM!I$2=-2,8,IF(AM!I12-AM!I$2=1,1)))))))))))</f>
        <v>0</v>
      </c>
      <c r="G21" s="11">
        <f>SUM(IF(AM!J12-AM!J$2=2,0,(IF(AM!J12-AM!J$2=0,2,(IF(AM!J12-AM!J$2&gt;2,-1,(IF(AM!J12-AM!J$2=-1,4,(IF(AM!J12-AM!J$2=-2,8,IF(AM!J12-AM!J$2=1,1)))))))))))</f>
        <v>2</v>
      </c>
      <c r="H21" s="11">
        <f>SUM(IF(AM!K12-AM!K$2=2,0,(IF(AM!K12-AM!K$2=0,2,(IF(AM!K12-AM!K$2&gt;2,-1,(IF(AM!K12-AM!K$2=-1,4,(IF(AM!K12-AM!K$2=-2,8,IF(AM!K12-AM!K$2=1,1)))))))))))</f>
        <v>1</v>
      </c>
      <c r="I21" s="11">
        <f>SUM(IF(AM!L12-AM!L$2=2,0,(IF(AM!L12-AM!L$2=0,2,(IF(AM!L12-AM!L$2&gt;2,-1,(IF(AM!L12-AM!L$2=-1,4,(IF(AM!L12-AM!L$2=-2,8,IF(AM!L12-AM!L$2=1,1)))))))))))</f>
        <v>1</v>
      </c>
      <c r="J21" s="11">
        <f>SUM(IF(AM!M12-AM!M$2=2,0,(IF(AM!M12-AM!M$2=0,2,(IF(AM!M12-AM!M$2&gt;2,-1,(IF(AM!M12-AM!M$2=-1,4,(IF(AM!M12-AM!M$2=-2,8,IF(AM!M12-AM!M$2=1,1)))))))))))</f>
        <v>1</v>
      </c>
      <c r="K21" s="11"/>
      <c r="L21" s="11">
        <f>SUM(IF(AM!O12-AM!O$2=2,0,(IF(AM!O12-AM!O$2=0,2,(IF(AM!O12-AM!O$2&gt;2,-1,(IF(AM!O12-AM!O$2=-1,4,(IF(AM!O12-AM!O$2=-2,8,IF(AM!O12-AM!O$2=1,1)))))))))))</f>
        <v>2</v>
      </c>
      <c r="M21" s="11">
        <f>SUM(IF(AM!P12-AM!P$2=2,0,(IF(AM!P12-AM!P$2=0,2,(IF(AM!P12-AM!P$2&gt;2,-1,(IF(AM!P12-AM!P$2=-1,4,(IF(AM!P12-AM!P$2=-2,8,IF(AM!P12-AM!P$2=1,1)))))))))))</f>
        <v>2</v>
      </c>
      <c r="N21" s="11">
        <f>SUM(IF(AM!Q12-AM!Q$2=2,0,(IF(AM!Q12-AM!Q$2=0,2,(IF(AM!Q12-AM!Q$2&gt;2,-1,(IF(AM!Q12-AM!Q$2=-1,4,(IF(AM!Q12-AM!Q$2=-2,8,IF(AM!Q12-AM!Q$2=1,1)))))))))))</f>
        <v>2</v>
      </c>
      <c r="O21" s="11">
        <f>SUM(IF(AM!R12-AM!R$2=2,0,(IF(AM!R12-AM!R$2=0,2,(IF(AM!R12-AM!R$2&gt;2,-1,(IF(AM!R12-AM!R$2=-1,4,(IF(AM!R12-AM!R$2=-2,8,IF(AM!R12-AM!R$2=1,1)))))))))))</f>
        <v>2</v>
      </c>
      <c r="P21" s="11">
        <f>SUM(IF(AM!S12-AM!S$2=2,0,(IF(AM!S12-AM!S$2=0,2,(IF(AM!S12-AM!S$2&gt;2,-1,(IF(AM!S12-AM!S$2=-1,4,(IF(AM!S12-AM!S$2=-2,8,IF(AM!S12-AM!S$2=1,1)))))))))))</f>
        <v>1</v>
      </c>
      <c r="Q21" s="11">
        <f>SUM(IF(AM!T12-AM!T$2=2,0,(IF(AM!T12-AM!T$2=0,2,(IF(AM!T12-AM!T$2&gt;2,-1,(IF(AM!T12-AM!T$2=-1,4,(IF(AM!T12-AM!T$2=-2,8,IF(AM!T12-AM!T$2=1,1)))))))))))</f>
        <v>1</v>
      </c>
      <c r="R21" s="11">
        <f>SUM(IF(AM!U12-AM!U$2=2,0,(IF(AM!U12-AM!U$2=0,2,(IF(AM!U12-AM!U$2&gt;2,-1,(IF(AM!U12-AM!U$2=-1,4,(IF(AM!U12-AM!U$2=-2,8,IF(AM!U12-AM!U$2=1,1)))))))))))</f>
        <v>1</v>
      </c>
      <c r="S21" s="11">
        <f>SUM(IF(AM!V12-AM!V$2=2,0,(IF(AM!V12-AM!V$2=0,2,(IF(AM!V12-AM!V$2&gt;2,-1,(IF(AM!V12-AM!V$2=-1,4,(IF(AM!V12-AM!V$2=-2,8,IF(AM!V12-AM!V$2=1,1)))))))))))</f>
        <v>4</v>
      </c>
      <c r="T21" s="11">
        <f>SUM(IF(AM!W12-AM!W$2=2,0,(IF(AM!W12-AM!W$2=0,2,(IF(AM!W12-AM!W$2&gt;2,-1,(IF(AM!W12-AM!W$2=-1,4,(IF(AM!W12-AM!W$2=-2,8,IF(AM!W12-AM!W$2=1,1)))))))))))</f>
        <v>0</v>
      </c>
      <c r="U21" s="119"/>
      <c r="V21" s="120"/>
      <c r="X21" s="29" t="s">
        <v>34</v>
      </c>
      <c r="Y21" s="55">
        <v>1</v>
      </c>
      <c r="Z21" s="33" t="s">
        <v>24</v>
      </c>
    </row>
    <row r="22" spans="1:26" ht="14.25" customHeight="1">
      <c r="A22" s="7" t="str">
        <f>AM!A13</f>
        <v>Mike G</v>
      </c>
      <c r="B22" s="11">
        <f>SUM(IF(AM!E13-AM!E$2=2,0,(IF(AM!E13-AM!E$2=0,2,(IF(AM!E13-AM!E$2&gt;2,-1,(IF(AM!E13-AM!E$2=-1,4,(IF(AM!E13-AM!E$2=-2,8,IF(AM!E13-AM!E$2=1,1)))))))))))</f>
        <v>1</v>
      </c>
      <c r="C22" s="11">
        <f>SUM(IF(AM!F13-AM!F$2=2,0,(IF(AM!F13-AM!F$2=0,2,(IF(AM!F13-AM!F$2&gt;2,-1,(IF(AM!F13-AM!F$2=-1,4,(IF(AM!F13-AM!F$2=-2,8,IF(AM!F13-AM!F$2=1,1)))))))))))</f>
        <v>1</v>
      </c>
      <c r="D22" s="11">
        <f>SUM(IF(AM!G13-AM!G$2=2,0,(IF(AM!G13-AM!G$2=0,2,(IF(AM!G13-AM!G$2&gt;2,-1,(IF(AM!G13-AM!G$2=-1,4,(IF(AM!G13-AM!G$2=-2,8,IF(AM!G13-AM!G$2=1,1)))))))))))</f>
        <v>0</v>
      </c>
      <c r="E22" s="11">
        <f>SUM(IF(AM!H13-AM!H$2=2,0,(IF(AM!H13-AM!H$2=0,2,(IF(AM!H13-AM!H$2&gt;2,-1,(IF(AM!H13-AM!H$2=-1,4,(IF(AM!H13-AM!H$2=-2,8,IF(AM!H13-AM!H$2=1,1)))))))))))</f>
        <v>1</v>
      </c>
      <c r="F22" s="11">
        <f>SUM(IF(AM!I13-AM!I$2=2,0,(IF(AM!I13-AM!I$2=0,2,(IF(AM!I13-AM!I$2&gt;2,-1,(IF(AM!I13-AM!I$2=-1,4,(IF(AM!I13-AM!I$2=-2,8,IF(AM!I13-AM!I$2=1,1)))))))))))</f>
        <v>-1</v>
      </c>
      <c r="G22" s="11">
        <f>SUM(IF(AM!J13-AM!J$2=2,0,(IF(AM!J13-AM!J$2=0,2,(IF(AM!J13-AM!J$2&gt;2,-1,(IF(AM!J13-AM!J$2=-1,4,(IF(AM!J13-AM!J$2=-2,8,IF(AM!J13-AM!J$2=1,1)))))))))))</f>
        <v>1</v>
      </c>
      <c r="H22" s="11">
        <f>SUM(IF(AM!K13-AM!K$2=2,0,(IF(AM!K13-AM!K$2=0,2,(IF(AM!K13-AM!K$2&gt;2,-1,(IF(AM!K13-AM!K$2=-1,4,(IF(AM!K13-AM!K$2=-2,8,IF(AM!K13-AM!K$2=1,1)))))))))))</f>
        <v>0</v>
      </c>
      <c r="I22" s="11">
        <f>SUM(IF(AM!L13-AM!L$2=2,0,(IF(AM!L13-AM!L$2=0,2,(IF(AM!L13-AM!L$2&gt;2,-1,(IF(AM!L13-AM!L$2=-1,4,(IF(AM!L13-AM!L$2=-2,8,IF(AM!L13-AM!L$2=1,1)))))))))))</f>
        <v>1</v>
      </c>
      <c r="J22" s="11">
        <f>SUM(IF(AM!M13-AM!M$2=2,0,(IF(AM!M13-AM!M$2=0,2,(IF(AM!M13-AM!M$2&gt;2,-1,(IF(AM!M13-AM!M$2=-1,4,(IF(AM!M13-AM!M$2=-2,8,IF(AM!M13-AM!M$2=1,1)))))))))))</f>
        <v>4</v>
      </c>
      <c r="K22" s="11"/>
      <c r="L22" s="11">
        <f>SUM(IF(AM!O13-AM!O$2=2,0,(IF(AM!O13-AM!O$2=0,2,(IF(AM!O13-AM!O$2&gt;2,-1,(IF(AM!O13-AM!O$2=-1,4,(IF(AM!O13-AM!O$2=-2,8,IF(AM!O13-AM!O$2=1,1)))))))))))</f>
        <v>2</v>
      </c>
      <c r="M22" s="11">
        <f>SUM(IF(AM!P13-AM!P$2=2,0,(IF(AM!P13-AM!P$2=0,2,(IF(AM!P13-AM!P$2&gt;2,-1,(IF(AM!P13-AM!P$2=-1,4,(IF(AM!P13-AM!P$2=-2,8,IF(AM!P13-AM!P$2=1,1)))))))))))</f>
        <v>2</v>
      </c>
      <c r="N22" s="11">
        <f>SUM(IF(AM!Q13-AM!Q$2=2,0,(IF(AM!Q13-AM!Q$2=0,2,(IF(AM!Q13-AM!Q$2&gt;2,-1,(IF(AM!Q13-AM!Q$2=-1,4,(IF(AM!Q13-AM!Q$2=-2,8,IF(AM!Q13-AM!Q$2=1,1)))))))))))</f>
        <v>1</v>
      </c>
      <c r="O22" s="11">
        <f>SUM(IF(AM!R13-AM!R$2=2,0,(IF(AM!R13-AM!R$2=0,2,(IF(AM!R13-AM!R$2&gt;2,-1,(IF(AM!R13-AM!R$2=-1,4,(IF(AM!R13-AM!R$2=-2,8,IF(AM!R13-AM!R$2=1,1)))))))))))</f>
        <v>1</v>
      </c>
      <c r="P22" s="11">
        <f>SUM(IF(AM!S13-AM!S$2=2,0,(IF(AM!S13-AM!S$2=0,2,(IF(AM!S13-AM!S$2&gt;2,-1,(IF(AM!S13-AM!S$2=-1,4,(IF(AM!S13-AM!S$2=-2,8,IF(AM!S13-AM!S$2=1,1)))))))))))</f>
        <v>1</v>
      </c>
      <c r="Q22" s="11">
        <f>SUM(IF(AM!T13-AM!T$2=2,0,(IF(AM!T13-AM!T$2=0,2,(IF(AM!T13-AM!T$2&gt;2,-1,(IF(AM!T13-AM!T$2=-1,4,(IF(AM!T13-AM!T$2=-2,8,IF(AM!T13-AM!T$2=1,1)))))))))))</f>
        <v>0</v>
      </c>
      <c r="R22" s="11">
        <f>SUM(IF(AM!U13-AM!U$2=2,0,(IF(AM!U13-AM!U$2=0,2,(IF(AM!U13-AM!U$2&gt;2,-1,(IF(AM!U13-AM!U$2=-1,4,(IF(AM!U13-AM!U$2=-2,8,IF(AM!U13-AM!U$2=1,1)))))))))))</f>
        <v>1</v>
      </c>
      <c r="S22" s="11">
        <f>SUM(IF(AM!V13-AM!V$2=2,0,(IF(AM!V13-AM!V$2=0,2,(IF(AM!V13-AM!V$2&gt;2,-1,(IF(AM!V13-AM!V$2=-1,4,(IF(AM!V13-AM!V$2=-2,8,IF(AM!V13-AM!V$2=1,1)))))))))))</f>
        <v>4</v>
      </c>
      <c r="T22" s="11">
        <f>SUM(IF(AM!W13-AM!W$2=2,0,(IF(AM!W13-AM!W$2=0,2,(IF(AM!W13-AM!W$2&gt;2,-1,(IF(AM!W13-AM!W$2=-1,4,(IF(AM!W13-AM!W$2=-2,8,IF(AM!W13-AM!W$2=1,1)))))))))))</f>
        <v>1</v>
      </c>
      <c r="U22" s="119"/>
      <c r="V22" s="120"/>
      <c r="X22" s="29" t="s">
        <v>30</v>
      </c>
      <c r="Y22" s="18">
        <v>3</v>
      </c>
      <c r="Z22" s="33" t="s">
        <v>24</v>
      </c>
    </row>
    <row r="23" spans="1:26" s="118" customFormat="1" ht="14.25" customHeight="1">
      <c r="A23" s="7" t="str">
        <f>AM!A14</f>
        <v>Ben</v>
      </c>
      <c r="B23" s="11">
        <f>SUM(IF(AM!E14-AM!E$2=2,0,(IF(AM!E14-AM!E$2=0,2,(IF(AM!E14-AM!E$2&gt;2,-1,(IF(AM!E14-AM!E$2=-1,4,(IF(AM!E14-AM!E$2=-2,8,IF(AM!E14-AM!E$2=1,1)))))))))))</f>
        <v>0</v>
      </c>
      <c r="C23" s="11">
        <f>SUM(IF(AM!F14-AM!F$2=2,0,(IF(AM!F14-AM!F$2=0,2,(IF(AM!F14-AM!F$2&gt;2,-1,(IF(AM!F14-AM!F$2=-1,4,(IF(AM!F14-AM!F$2=-2,8,IF(AM!F14-AM!F$2=1,1)))))))))))</f>
        <v>2</v>
      </c>
      <c r="D23" s="11">
        <f>SUM(IF(AM!G14-AM!G$2=2,0,(IF(AM!G14-AM!G$2=0,2,(IF(AM!G14-AM!G$2&gt;2,-1,(IF(AM!G14-AM!G$2=-1,4,(IF(AM!G14-AM!G$2=-2,8,IF(AM!G14-AM!G$2=1,1)))))))))))</f>
        <v>0</v>
      </c>
      <c r="E23" s="11">
        <f>SUM(IF(AM!H14-AM!H$2=2,0,(IF(AM!H14-AM!H$2=0,2,(IF(AM!H14-AM!H$2&gt;2,-1,(IF(AM!H14-AM!H$2=-1,4,(IF(AM!H14-AM!H$2=-2,8,IF(AM!H14-AM!H$2=1,1)))))))))))</f>
        <v>1</v>
      </c>
      <c r="F23" s="11">
        <f>SUM(IF(AM!I14-AM!I$2=2,0,(IF(AM!I14-AM!I$2=0,2,(IF(AM!I14-AM!I$2&gt;2,-1,(IF(AM!I14-AM!I$2=-1,4,(IF(AM!I14-AM!I$2=-2,8,IF(AM!I14-AM!I$2=1,1)))))))))))</f>
        <v>0</v>
      </c>
      <c r="G23" s="11">
        <f>SUM(IF(AM!J14-AM!J$2=2,0,(IF(AM!J14-AM!J$2=0,2,(IF(AM!J14-AM!J$2&gt;2,-1,(IF(AM!J14-AM!J$2=-1,4,(IF(AM!J14-AM!J$2=-2,8,IF(AM!J14-AM!J$2=1,1)))))))))))</f>
        <v>1</v>
      </c>
      <c r="H23" s="11">
        <f>SUM(IF(AM!K14-AM!K$2=2,0,(IF(AM!K14-AM!K$2=0,2,(IF(AM!K14-AM!K$2&gt;2,-1,(IF(AM!K14-AM!K$2=-1,4,(IF(AM!K14-AM!K$2=-2,8,IF(AM!K14-AM!K$2=1,1)))))))))))</f>
        <v>2</v>
      </c>
      <c r="I23" s="11">
        <f>SUM(IF(AM!L14-AM!L$2=2,0,(IF(AM!L14-AM!L$2=0,2,(IF(AM!L14-AM!L$2&gt;2,-1,(IF(AM!L14-AM!L$2=-1,4,(IF(AM!L14-AM!L$2=-2,8,IF(AM!L14-AM!L$2=1,1)))))))))))</f>
        <v>1</v>
      </c>
      <c r="J23" s="11">
        <f>SUM(IF(AM!M14-AM!M$2=2,0,(IF(AM!M14-AM!M$2=0,2,(IF(AM!M14-AM!M$2&gt;2,-1,(IF(AM!M14-AM!M$2=-1,4,(IF(AM!M14-AM!M$2=-2,8,IF(AM!M14-AM!M$2=1,1)))))))))))</f>
        <v>1</v>
      </c>
      <c r="K23" s="11"/>
      <c r="L23" s="11">
        <f>SUM(IF(AM!O14-AM!O$2=2,0,(IF(AM!O14-AM!O$2=0,2,(IF(AM!O14-AM!O$2&gt;2,-1,(IF(AM!O14-AM!O$2=-1,4,(IF(AM!O14-AM!O$2=-2,8,IF(AM!O14-AM!O$2=1,1)))))))))))</f>
        <v>1</v>
      </c>
      <c r="M23" s="11">
        <f>SUM(IF(AM!P14-AM!P$2=2,0,(IF(AM!P14-AM!P$2=0,2,(IF(AM!P14-AM!P$2&gt;2,-1,(IF(AM!P14-AM!P$2=-1,4,(IF(AM!P14-AM!P$2=-2,8,IF(AM!P14-AM!P$2=1,1)))))))))))</f>
        <v>2</v>
      </c>
      <c r="N23" s="11">
        <f>SUM(IF(AM!Q14-AM!Q$2=2,0,(IF(AM!Q14-AM!Q$2=0,2,(IF(AM!Q14-AM!Q$2&gt;2,-1,(IF(AM!Q14-AM!Q$2=-1,4,(IF(AM!Q14-AM!Q$2=-2,8,IF(AM!Q14-AM!Q$2=1,1)))))))))))</f>
        <v>0</v>
      </c>
      <c r="O23" s="11">
        <f>SUM(IF(AM!R14-AM!R$2=2,0,(IF(AM!R14-AM!R$2=0,2,(IF(AM!R14-AM!R$2&gt;2,-1,(IF(AM!R14-AM!R$2=-1,4,(IF(AM!R14-AM!R$2=-2,8,IF(AM!R14-AM!R$2=1,1)))))))))))</f>
        <v>1</v>
      </c>
      <c r="P23" s="11">
        <f>SUM(IF(AM!S14-AM!S$2=2,0,(IF(AM!S14-AM!S$2=0,2,(IF(AM!S14-AM!S$2&gt;2,-1,(IF(AM!S14-AM!S$2=-1,4,(IF(AM!S14-AM!S$2=-2,8,IF(AM!S14-AM!S$2=1,1)))))))))))</f>
        <v>1</v>
      </c>
      <c r="Q23" s="11">
        <f>SUM(IF(AM!T14-AM!T$2=2,0,(IF(AM!T14-AM!T$2=0,2,(IF(AM!T14-AM!T$2&gt;2,-1,(IF(AM!T14-AM!T$2=-1,4,(IF(AM!T14-AM!T$2=-2,8,IF(AM!T14-AM!T$2=1,1)))))))))))</f>
        <v>2</v>
      </c>
      <c r="R23" s="11">
        <f>SUM(IF(AM!U14-AM!U$2=2,0,(IF(AM!U14-AM!U$2=0,2,(IF(AM!U14-AM!U$2&gt;2,-1,(IF(AM!U14-AM!U$2=-1,4,(IF(AM!U14-AM!U$2=-2,8,IF(AM!U14-AM!U$2=1,1)))))))))))</f>
        <v>2</v>
      </c>
      <c r="S23" s="11">
        <f>SUM(IF(AM!V14-AM!V$2=2,0,(IF(AM!V14-AM!V$2=0,2,(IF(AM!V14-AM!V$2&gt;2,-1,(IF(AM!V14-AM!V$2=-1,4,(IF(AM!V14-AM!V$2=-2,8,IF(AM!V14-AM!V$2=1,1)))))))))))</f>
        <v>4</v>
      </c>
      <c r="T23" s="11">
        <f>SUM(IF(AM!W14-AM!W$2=2,0,(IF(AM!W14-AM!W$2=0,2,(IF(AM!W14-AM!W$2&gt;2,-1,(IF(AM!W14-AM!W$2=-1,4,(IF(AM!W14-AM!W$2=-2,8,IF(AM!W14-AM!W$2=1,1)))))))))))</f>
        <v>1</v>
      </c>
      <c r="U23" s="119"/>
      <c r="V23" s="120"/>
      <c r="X23" s="29" t="s">
        <v>31</v>
      </c>
      <c r="Y23" s="12">
        <f>SUM(Y7/Y21)</f>
        <v>18</v>
      </c>
      <c r="Z23" s="30"/>
    </row>
    <row r="24" spans="1:26" ht="14.25" customHeight="1" thickBot="1">
      <c r="A24" s="10"/>
      <c r="B24" s="17">
        <f>SUM(B20:B23)</f>
        <v>2</v>
      </c>
      <c r="C24" s="17">
        <f t="shared" ref="C24:J24" si="8">SUM(C20:C23)</f>
        <v>5</v>
      </c>
      <c r="D24" s="17">
        <f t="shared" si="8"/>
        <v>2</v>
      </c>
      <c r="E24" s="17">
        <f t="shared" si="8"/>
        <v>5</v>
      </c>
      <c r="F24" s="17">
        <f t="shared" si="8"/>
        <v>0</v>
      </c>
      <c r="G24" s="17">
        <f t="shared" si="8"/>
        <v>5</v>
      </c>
      <c r="H24" s="17">
        <f t="shared" si="8"/>
        <v>4</v>
      </c>
      <c r="I24" s="17">
        <f t="shared" si="8"/>
        <v>4</v>
      </c>
      <c r="J24" s="17">
        <f t="shared" si="8"/>
        <v>8</v>
      </c>
      <c r="K24" s="11"/>
      <c r="L24" s="17">
        <f>SUM(L20:L23)</f>
        <v>6</v>
      </c>
      <c r="M24" s="17">
        <f t="shared" ref="M24:T24" si="9">SUM(M20:M23)</f>
        <v>7</v>
      </c>
      <c r="N24" s="17">
        <f t="shared" si="9"/>
        <v>5</v>
      </c>
      <c r="O24" s="17">
        <f t="shared" si="9"/>
        <v>5</v>
      </c>
      <c r="P24" s="17">
        <f t="shared" si="9"/>
        <v>5</v>
      </c>
      <c r="Q24" s="17">
        <f t="shared" si="9"/>
        <v>4</v>
      </c>
      <c r="R24" s="17">
        <f t="shared" si="9"/>
        <v>5</v>
      </c>
      <c r="S24" s="17">
        <f t="shared" si="9"/>
        <v>14</v>
      </c>
      <c r="T24" s="17">
        <f t="shared" si="9"/>
        <v>3</v>
      </c>
      <c r="U24" s="119"/>
      <c r="V24" s="133"/>
      <c r="W24" s="74"/>
      <c r="X24" s="34" t="s">
        <v>32</v>
      </c>
      <c r="Y24" s="35">
        <f>SUM(Y23/Y22)</f>
        <v>6</v>
      </c>
      <c r="Z24" s="36"/>
    </row>
    <row r="25" spans="1:26" ht="14.25" customHeight="1">
      <c r="A25" s="10"/>
      <c r="B25" s="11"/>
      <c r="C25" s="11">
        <f>SUM(B24:C24)</f>
        <v>7</v>
      </c>
      <c r="D25" s="11">
        <f t="shared" ref="D25:J25" si="10">SUM(D24+C25)</f>
        <v>9</v>
      </c>
      <c r="E25" s="11">
        <f t="shared" si="10"/>
        <v>14</v>
      </c>
      <c r="F25" s="11">
        <f t="shared" si="10"/>
        <v>14</v>
      </c>
      <c r="G25" s="14">
        <f t="shared" si="10"/>
        <v>19</v>
      </c>
      <c r="H25" s="14">
        <f t="shared" si="10"/>
        <v>23</v>
      </c>
      <c r="I25" s="14">
        <f t="shared" si="10"/>
        <v>27</v>
      </c>
      <c r="J25" s="14">
        <f t="shared" si="10"/>
        <v>35</v>
      </c>
      <c r="K25" s="11"/>
      <c r="L25" s="11"/>
      <c r="M25" s="11">
        <f>SUM(M24+L24)</f>
        <v>13</v>
      </c>
      <c r="N25" s="11">
        <f t="shared" ref="N25:T25" si="11">SUM(N24+M25)</f>
        <v>18</v>
      </c>
      <c r="O25" s="11">
        <f t="shared" si="11"/>
        <v>23</v>
      </c>
      <c r="P25" s="11">
        <f t="shared" si="11"/>
        <v>28</v>
      </c>
      <c r="Q25" s="11">
        <f t="shared" si="11"/>
        <v>32</v>
      </c>
      <c r="R25" s="11">
        <f t="shared" si="11"/>
        <v>37</v>
      </c>
      <c r="S25" s="11">
        <f t="shared" si="11"/>
        <v>51</v>
      </c>
      <c r="T25" s="11">
        <f t="shared" si="11"/>
        <v>54</v>
      </c>
      <c r="U25" s="23"/>
      <c r="V25" s="133"/>
      <c r="W25" s="74"/>
      <c r="X25" s="174"/>
      <c r="Y25" s="175"/>
      <c r="Z25" s="48"/>
    </row>
    <row r="26" spans="1:26" ht="14.25" customHeight="1">
      <c r="A26" s="151"/>
      <c r="B26" s="25"/>
      <c r="C26" s="25"/>
      <c r="D26" s="25"/>
      <c r="E26" s="25"/>
      <c r="F26" s="25"/>
      <c r="G26" s="24"/>
      <c r="H26" s="488" t="s">
        <v>28</v>
      </c>
      <c r="I26" s="489"/>
      <c r="J26" s="147">
        <f>SUM(J25-'2020 EoS Pairings'!N7)</f>
        <v>-15.5</v>
      </c>
      <c r="K26" s="148"/>
      <c r="L26" s="25"/>
      <c r="M26" s="25"/>
      <c r="N26" s="24"/>
      <c r="O26" s="25"/>
      <c r="P26" s="25"/>
      <c r="Q26" s="25"/>
      <c r="R26" s="488" t="s">
        <v>29</v>
      </c>
      <c r="S26" s="489"/>
      <c r="T26" s="147">
        <f>SUM(T25-'2020 EoS Pairings'!O7)</f>
        <v>3.5</v>
      </c>
      <c r="U26" s="168"/>
      <c r="V26" s="134">
        <f>SUM(J26,T26)</f>
        <v>-12</v>
      </c>
    </row>
    <row r="27" spans="1:26" ht="14.25" customHeight="1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69"/>
      <c r="V27" s="121"/>
      <c r="W27" s="15"/>
      <c r="X27" s="174"/>
      <c r="Y27" s="48"/>
    </row>
    <row r="28" spans="1:26" ht="14.25" customHeight="1">
      <c r="A28" s="152" t="str">
        <f>AM!A15</f>
        <v>Malcolm</v>
      </c>
      <c r="B28" s="153">
        <f>SUM(IF(AM!E15-AM!E$2=2,0,(IF(AM!E15-AM!E$2=0,2,(IF(AM!E15-AM!E$2&gt;2,-1,(IF(AM!E15-AM!E$2=-1,4,(IF(AM!E15-AM!E$2=-2,8,IF(AM!E15-AM!E$2=1,1)))))))))))</f>
        <v>1</v>
      </c>
      <c r="C28" s="153">
        <f>SUM(IF(AM!F15-AM!F$2=2,0,(IF(AM!F15-AM!F$2=0,2,(IF(AM!F15-AM!F$2&gt;2,-1,(IF(AM!F15-AM!F$2=-1,4,(IF(AM!F15-AM!F$2=-2,8,IF(AM!F15-AM!F$2=1,1)))))))))))</f>
        <v>0</v>
      </c>
      <c r="D28" s="153">
        <f>SUM(IF(AM!G15-AM!G$2=2,0,(IF(AM!G15-AM!G$2=0,2,(IF(AM!G15-AM!G$2&gt;2,-1,(IF(AM!G15-AM!G$2=-1,4,(IF(AM!G15-AM!G$2=-2,8,IF(AM!G15-AM!G$2=1,1)))))))))))</f>
        <v>2</v>
      </c>
      <c r="E28" s="153">
        <f>SUM(IF(AM!H15-AM!H$2=2,0,(IF(AM!H15-AM!H$2=0,2,(IF(AM!H15-AM!H$2&gt;2,-1,(IF(AM!H15-AM!H$2=-1,4,(IF(AM!H15-AM!H$2=-2,8,IF(AM!H15-AM!H$2=1,1)))))))))))</f>
        <v>1</v>
      </c>
      <c r="F28" s="153">
        <f>SUM(IF(AM!I15-AM!I$2=2,0,(IF(AM!I15-AM!I$2=0,2,(IF(AM!I15-AM!I$2&gt;2,-1,(IF(AM!I15-AM!I$2=-1,4,(IF(AM!I15-AM!I$2=-2,8,IF(AM!I15-AM!I$2=1,1)))))))))))</f>
        <v>-1</v>
      </c>
      <c r="G28" s="153">
        <f>SUM(IF(AM!J15-AM!J$2=2,0,(IF(AM!J15-AM!J$2=0,2,(IF(AM!J15-AM!J$2&gt;2,-1,(IF(AM!J15-AM!J$2=-1,4,(IF(AM!J15-AM!J$2=-2,8,IF(AM!J15-AM!J$2=1,1)))))))))))</f>
        <v>0</v>
      </c>
      <c r="H28" s="153">
        <f>SUM(IF(AM!K15-AM!K$2=2,0,(IF(AM!K15-AM!K$2=0,2,(IF(AM!K15-AM!K$2&gt;2,-1,(IF(AM!K15-AM!K$2=-1,4,(IF(AM!K15-AM!K$2=-2,8,IF(AM!K15-AM!K$2=1,1)))))))))))</f>
        <v>1</v>
      </c>
      <c r="I28" s="153">
        <f>SUM(IF(AM!L15-AM!L$2=2,0,(IF(AM!L15-AM!L$2=0,2,(IF(AM!L15-AM!L$2&gt;2,-1,(IF(AM!L15-AM!L$2=-1,4,(IF(AM!L15-AM!L$2=-2,8,IF(AM!L15-AM!L$2=1,1)))))))))))</f>
        <v>0</v>
      </c>
      <c r="J28" s="153">
        <f>SUM(IF(AM!M15-AM!M$2=2,0,(IF(AM!M15-AM!M$2=0,2,(IF(AM!M15-AM!M$2&gt;2,-1,(IF(AM!M15-AM!M$2=-1,4,(IF(AM!M15-AM!M$2=-2,8,IF(AM!M15-AM!M$2=1,1)))))))))))</f>
        <v>2</v>
      </c>
      <c r="K28" s="153"/>
      <c r="L28" s="153">
        <f>SUM(IF(AM!O15-AM!O$2=2,0,(IF(AM!O15-AM!O$2=0,2,(IF(AM!O15-AM!O$2&gt;2,-1,(IF(AM!O15-AM!O$2=-1,4,(IF(AM!O15-AM!O$2=-2,8,IF(AM!O15-AM!O$2=1,1)))))))))))</f>
        <v>0</v>
      </c>
      <c r="M28" s="153">
        <f>SUM(IF(AM!P15-AM!P$2=2,0,(IF(AM!P15-AM!P$2=0,2,(IF(AM!P15-AM!P$2&gt;2,-1,(IF(AM!P15-AM!P$2=-1,4,(IF(AM!P15-AM!P$2=-2,8,IF(AM!P15-AM!P$2=1,1)))))))))))</f>
        <v>0</v>
      </c>
      <c r="N28" s="153">
        <f>SUM(IF(AM!Q15-AM!Q$2=2,0,(IF(AM!Q15-AM!Q$2=0,2,(IF(AM!Q15-AM!Q$2&gt;2,-1,(IF(AM!Q15-AM!Q$2=-1,4,(IF(AM!Q15-AM!Q$2=-2,8,IF(AM!Q15-AM!Q$2=1,1)))))))))))</f>
        <v>-1</v>
      </c>
      <c r="O28" s="153">
        <f>SUM(IF(AM!R15-AM!R$2=2,0,(IF(AM!R15-AM!R$2=0,2,(IF(AM!R15-AM!R$2&gt;2,-1,(IF(AM!R15-AM!R$2=-1,4,(IF(AM!R15-AM!R$2=-2,8,IF(AM!R15-AM!R$2=1,1)))))))))))</f>
        <v>0</v>
      </c>
      <c r="P28" s="153">
        <f>SUM(IF(AM!S15-AM!S$2=2,0,(IF(AM!S15-AM!S$2=0,2,(IF(AM!S15-AM!S$2&gt;2,-1,(IF(AM!S15-AM!S$2=-1,4,(IF(AM!S15-AM!S$2=-2,8,IF(AM!S15-AM!S$2=1,1)))))))))))</f>
        <v>2</v>
      </c>
      <c r="Q28" s="153">
        <f>SUM(IF(AM!T15-AM!T$2=2,0,(IF(AM!T15-AM!T$2=0,2,(IF(AM!T15-AM!T$2&gt;2,-1,(IF(AM!T15-AM!T$2=-1,4,(IF(AM!T15-AM!T$2=-2,8,IF(AM!T15-AM!T$2=1,1)))))))))))</f>
        <v>0</v>
      </c>
      <c r="R28" s="153">
        <f>SUM(IF(AM!U15-AM!U$2=2,0,(IF(AM!U15-AM!U$2=0,2,(IF(AM!U15-AM!U$2&gt;2,-1,(IF(AM!U15-AM!U$2=-1,4,(IF(AM!U15-AM!U$2=-2,8,IF(AM!U15-AM!U$2=1,1)))))))))))</f>
        <v>4</v>
      </c>
      <c r="S28" s="153">
        <f>SUM(IF(AM!V15-AM!V$2=2,0,(IF(AM!V15-AM!V$2=0,2,(IF(AM!V15-AM!V$2&gt;2,-1,(IF(AM!V15-AM!V$2=-1,4,(IF(AM!V15-AM!V$2=-2,8,IF(AM!V15-AM!V$2=1,1)))))))))))</f>
        <v>1</v>
      </c>
      <c r="T28" s="153">
        <f>SUM(IF(AM!W15-AM!W$2=2,0,(IF(AM!W15-AM!W$2=0,2,(IF(AM!W15-AM!W$2&gt;2,-1,(IF(AM!W15-AM!W$2=-1,4,(IF(AM!W15-AM!W$2=-2,8,IF(AM!W15-AM!W$2=1,1)))))))))))</f>
        <v>1</v>
      </c>
      <c r="U28" s="170"/>
      <c r="V28" s="139"/>
      <c r="W28" s="15"/>
      <c r="X28" s="174"/>
      <c r="Y28" s="48"/>
    </row>
    <row r="29" spans="1:26" ht="14.25" customHeight="1">
      <c r="A29" s="124" t="str">
        <f>AM!A16</f>
        <v>Doug</v>
      </c>
      <c r="B29" s="153">
        <f>SUM(IF(AM!E16-AM!E$2=2,0,(IF(AM!E16-AM!E$2=0,2,(IF(AM!E16-AM!E$2&gt;2,-1,(IF(AM!E16-AM!E$2=-1,4,(IF(AM!E16-AM!E$2=-2,8,IF(AM!E16-AM!E$2=1,1)))))))))))</f>
        <v>2</v>
      </c>
      <c r="C29" s="153">
        <f>SUM(IF(AM!F16-AM!F$2=2,0,(IF(AM!F16-AM!F$2=0,2,(IF(AM!F16-AM!F$2&gt;2,-1,(IF(AM!F16-AM!F$2=-1,4,(IF(AM!F16-AM!F$2=-2,8,IF(AM!F16-AM!F$2=1,1)))))))))))</f>
        <v>2</v>
      </c>
      <c r="D29" s="153">
        <f>SUM(IF(AM!G16-AM!G$2=2,0,(IF(AM!G16-AM!G$2=0,2,(IF(AM!G16-AM!G$2&gt;2,-1,(IF(AM!G16-AM!G$2=-1,4,(IF(AM!G16-AM!G$2=-2,8,IF(AM!G16-AM!G$2=1,1)))))))))))</f>
        <v>1</v>
      </c>
      <c r="E29" s="153">
        <f>SUM(IF(AM!H16-AM!H$2=2,0,(IF(AM!H16-AM!H$2=0,2,(IF(AM!H16-AM!H$2&gt;2,-1,(IF(AM!H16-AM!H$2=-1,4,(IF(AM!H16-AM!H$2=-2,8,IF(AM!H16-AM!H$2=1,1)))))))))))</f>
        <v>2</v>
      </c>
      <c r="F29" s="153">
        <f>SUM(IF(AM!I16-AM!I$2=2,0,(IF(AM!I16-AM!I$2=0,2,(IF(AM!I16-AM!I$2&gt;2,-1,(IF(AM!I16-AM!I$2=-1,4,(IF(AM!I16-AM!I$2=-2,8,IF(AM!I16-AM!I$2=1,1)))))))))))</f>
        <v>0</v>
      </c>
      <c r="G29" s="153">
        <f>SUM(IF(AM!J16-AM!J$2=2,0,(IF(AM!J16-AM!J$2=0,2,(IF(AM!J16-AM!J$2&gt;2,-1,(IF(AM!J16-AM!J$2=-1,4,(IF(AM!J16-AM!J$2=-2,8,IF(AM!J16-AM!J$2=1,1)))))))))))</f>
        <v>1</v>
      </c>
      <c r="H29" s="153">
        <f>SUM(IF(AM!K16-AM!K$2=2,0,(IF(AM!K16-AM!K$2=0,2,(IF(AM!K16-AM!K$2&gt;2,-1,(IF(AM!K16-AM!K$2=-1,4,(IF(AM!K16-AM!K$2=-2,8,IF(AM!K16-AM!K$2=1,1)))))))))))</f>
        <v>0</v>
      </c>
      <c r="I29" s="153">
        <f>SUM(IF(AM!L16-AM!L$2=2,0,(IF(AM!L16-AM!L$2=0,2,(IF(AM!L16-AM!L$2&gt;2,-1,(IF(AM!L16-AM!L$2=-1,4,(IF(AM!L16-AM!L$2=-2,8,IF(AM!L16-AM!L$2=1,1)))))))))))</f>
        <v>-1</v>
      </c>
      <c r="J29" s="153">
        <f>SUM(IF(AM!M16-AM!M$2=2,0,(IF(AM!M16-AM!M$2=0,2,(IF(AM!M16-AM!M$2&gt;2,-1,(IF(AM!M16-AM!M$2=-1,4,(IF(AM!M16-AM!M$2=-2,8,IF(AM!M16-AM!M$2=1,1)))))))))))</f>
        <v>4</v>
      </c>
      <c r="K29" s="125"/>
      <c r="L29" s="153">
        <f>SUM(IF(AM!O16-AM!O$2=2,0,(IF(AM!O16-AM!O$2=0,2,(IF(AM!O16-AM!O$2&gt;2,-1,(IF(AM!O16-AM!O$2=-1,4,(IF(AM!O16-AM!O$2=-2,8,IF(AM!O16-AM!O$2=1,1)))))))))))</f>
        <v>1</v>
      </c>
      <c r="M29" s="153">
        <f>SUM(IF(AM!P16-AM!P$2=2,0,(IF(AM!P16-AM!P$2=0,2,(IF(AM!P16-AM!P$2&gt;2,-1,(IF(AM!P16-AM!P$2=-1,4,(IF(AM!P16-AM!P$2=-2,8,IF(AM!P16-AM!P$2=1,1)))))))))))</f>
        <v>2</v>
      </c>
      <c r="N29" s="153">
        <f>SUM(IF(AM!Q16-AM!Q$2=2,0,(IF(AM!Q16-AM!Q$2=0,2,(IF(AM!Q16-AM!Q$2&gt;2,-1,(IF(AM!Q16-AM!Q$2=-1,4,(IF(AM!Q16-AM!Q$2=-2,8,IF(AM!Q16-AM!Q$2=1,1)))))))))))</f>
        <v>1</v>
      </c>
      <c r="O29" s="153">
        <f>SUM(IF(AM!R16-AM!R$2=2,0,(IF(AM!R16-AM!R$2=0,2,(IF(AM!R16-AM!R$2&gt;2,-1,(IF(AM!R16-AM!R$2=-1,4,(IF(AM!R16-AM!R$2=-2,8,IF(AM!R16-AM!R$2=1,1)))))))))))</f>
        <v>2</v>
      </c>
      <c r="P29" s="153">
        <f>SUM(IF(AM!S16-AM!S$2=2,0,(IF(AM!S16-AM!S$2=0,2,(IF(AM!S16-AM!S$2&gt;2,-1,(IF(AM!S16-AM!S$2=-1,4,(IF(AM!S16-AM!S$2=-2,8,IF(AM!S16-AM!S$2=1,1)))))))))))</f>
        <v>2</v>
      </c>
      <c r="Q29" s="153">
        <f>SUM(IF(AM!T16-AM!T$2=2,0,(IF(AM!T16-AM!T$2=0,2,(IF(AM!T16-AM!T$2&gt;2,-1,(IF(AM!T16-AM!T$2=-1,4,(IF(AM!T16-AM!T$2=-2,8,IF(AM!T16-AM!T$2=1,1)))))))))))</f>
        <v>2</v>
      </c>
      <c r="R29" s="153">
        <f>SUM(IF(AM!U16-AM!U$2=2,0,(IF(AM!U16-AM!U$2=0,2,(IF(AM!U16-AM!U$2&gt;2,-1,(IF(AM!U16-AM!U$2=-1,4,(IF(AM!U16-AM!U$2=-2,8,IF(AM!U16-AM!U$2=1,1)))))))))))</f>
        <v>1</v>
      </c>
      <c r="S29" s="153">
        <f>SUM(IF(AM!V16-AM!V$2=2,0,(IF(AM!V16-AM!V$2=0,2,(IF(AM!V16-AM!V$2&gt;2,-1,(IF(AM!V16-AM!V$2=-1,4,(IF(AM!V16-AM!V$2=-2,8,IF(AM!V16-AM!V$2=1,1)))))))))))</f>
        <v>2</v>
      </c>
      <c r="T29" s="153">
        <f>SUM(IF(AM!W16-AM!W$2=2,0,(IF(AM!W16-AM!W$2=0,2,(IF(AM!W16-AM!W$2&gt;2,-1,(IF(AM!W16-AM!W$2=-1,4,(IF(AM!W16-AM!W$2=-2,8,IF(AM!W16-AM!W$2=1,1)))))))))))</f>
        <v>1</v>
      </c>
      <c r="U29" s="126"/>
      <c r="V29" s="139"/>
      <c r="W29" s="15"/>
      <c r="X29" s="174"/>
      <c r="Y29" s="48"/>
    </row>
    <row r="30" spans="1:26" ht="14.25" customHeight="1">
      <c r="A30" s="124" t="str">
        <f>AM!A17</f>
        <v>John</v>
      </c>
      <c r="B30" s="153">
        <f>SUM(IF(AM!E17-AM!E$2=2,0,(IF(AM!E17-AM!E$2=0,2,(IF(AM!E17-AM!E$2&gt;2,-1,(IF(AM!E17-AM!E$2=-1,4,(IF(AM!E17-AM!E$2=-2,8,IF(AM!E17-AM!E$2=1,1)))))))))))</f>
        <v>1</v>
      </c>
      <c r="C30" s="153">
        <f>SUM(IF(AM!F17-AM!F$2=2,0,(IF(AM!F17-AM!F$2=0,2,(IF(AM!F17-AM!F$2&gt;2,-1,(IF(AM!F17-AM!F$2=-1,4,(IF(AM!F17-AM!F$2=-2,8,IF(AM!F17-AM!F$2=1,1)))))))))))</f>
        <v>0</v>
      </c>
      <c r="D30" s="153">
        <f>SUM(IF(AM!G17-AM!G$2=2,0,(IF(AM!G17-AM!G$2=0,2,(IF(AM!G17-AM!G$2&gt;2,-1,(IF(AM!G17-AM!G$2=-1,4,(IF(AM!G17-AM!G$2=-2,8,IF(AM!G17-AM!G$2=1,1)))))))))))</f>
        <v>1</v>
      </c>
      <c r="E30" s="153">
        <f>SUM(IF(AM!H17-AM!H$2=2,0,(IF(AM!H17-AM!H$2=0,2,(IF(AM!H17-AM!H$2&gt;2,-1,(IF(AM!H17-AM!H$2=-1,4,(IF(AM!H17-AM!H$2=-2,8,IF(AM!H17-AM!H$2=1,1)))))))))))</f>
        <v>2</v>
      </c>
      <c r="F30" s="153">
        <f>SUM(IF(AM!I17-AM!I$2=2,0,(IF(AM!I17-AM!I$2=0,2,(IF(AM!I17-AM!I$2&gt;2,-1,(IF(AM!I17-AM!I$2=-1,4,(IF(AM!I17-AM!I$2=-2,8,IF(AM!I17-AM!I$2=1,1)))))))))))</f>
        <v>1</v>
      </c>
      <c r="G30" s="153">
        <f>SUM(IF(AM!J17-AM!J$2=2,0,(IF(AM!J17-AM!J$2=0,2,(IF(AM!J17-AM!J$2&gt;2,-1,(IF(AM!J17-AM!J$2=-1,4,(IF(AM!J17-AM!J$2=-2,8,IF(AM!J17-AM!J$2=1,1)))))))))))</f>
        <v>0</v>
      </c>
      <c r="H30" s="153">
        <f>SUM(IF(AM!K17-AM!K$2=2,0,(IF(AM!K17-AM!K$2=0,2,(IF(AM!K17-AM!K$2&gt;2,-1,(IF(AM!K17-AM!K$2=-1,4,(IF(AM!K17-AM!K$2=-2,8,IF(AM!K17-AM!K$2=1,1)))))))))))</f>
        <v>1</v>
      </c>
      <c r="I30" s="153">
        <f>SUM(IF(AM!L17-AM!L$2=2,0,(IF(AM!L17-AM!L$2=0,2,(IF(AM!L17-AM!L$2&gt;2,-1,(IF(AM!L17-AM!L$2=-1,4,(IF(AM!L17-AM!L$2=-2,8,IF(AM!L17-AM!L$2=1,1)))))))))))</f>
        <v>2</v>
      </c>
      <c r="J30" s="153">
        <f>SUM(IF(AM!M17-AM!M$2=2,0,(IF(AM!M17-AM!M$2=0,2,(IF(AM!M17-AM!M$2&gt;2,-1,(IF(AM!M17-AM!M$2=-1,4,(IF(AM!M17-AM!M$2=-2,8,IF(AM!M17-AM!M$2=1,1)))))))))))</f>
        <v>1</v>
      </c>
      <c r="K30" s="125"/>
      <c r="L30" s="153">
        <f>SUM(IF(AM!O17-AM!O$2=2,0,(IF(AM!O17-AM!O$2=0,2,(IF(AM!O17-AM!O$2&gt;2,-1,(IF(AM!O17-AM!O$2=-1,4,(IF(AM!O17-AM!O$2=-2,8,IF(AM!O17-AM!O$2=1,1)))))))))))</f>
        <v>2</v>
      </c>
      <c r="M30" s="153">
        <f>SUM(IF(AM!P17-AM!P$2=2,0,(IF(AM!P17-AM!P$2=0,2,(IF(AM!P17-AM!P$2&gt;2,-1,(IF(AM!P17-AM!P$2=-1,4,(IF(AM!P17-AM!P$2=-2,8,IF(AM!P17-AM!P$2=1,1)))))))))))</f>
        <v>1</v>
      </c>
      <c r="N30" s="153">
        <f>SUM(IF(AM!Q17-AM!Q$2=2,0,(IF(AM!Q17-AM!Q$2=0,2,(IF(AM!Q17-AM!Q$2&gt;2,-1,(IF(AM!Q17-AM!Q$2=-1,4,(IF(AM!Q17-AM!Q$2=-2,8,IF(AM!Q17-AM!Q$2=1,1)))))))))))</f>
        <v>-1</v>
      </c>
      <c r="O30" s="153">
        <f>SUM(IF(AM!R17-AM!R$2=2,0,(IF(AM!R17-AM!R$2=0,2,(IF(AM!R17-AM!R$2&gt;2,-1,(IF(AM!R17-AM!R$2=-1,4,(IF(AM!R17-AM!R$2=-2,8,IF(AM!R17-AM!R$2=1,1)))))))))))</f>
        <v>0</v>
      </c>
      <c r="P30" s="153">
        <f>SUM(IF(AM!S17-AM!S$2=2,0,(IF(AM!S17-AM!S$2=0,2,(IF(AM!S17-AM!S$2&gt;2,-1,(IF(AM!S17-AM!S$2=-1,4,(IF(AM!S17-AM!S$2=-2,8,IF(AM!S17-AM!S$2=1,1)))))))))))</f>
        <v>-1</v>
      </c>
      <c r="Q30" s="153">
        <f>SUM(IF(AM!T17-AM!T$2=2,0,(IF(AM!T17-AM!T$2=0,2,(IF(AM!T17-AM!T$2&gt;2,-1,(IF(AM!T17-AM!T$2=-1,4,(IF(AM!T17-AM!T$2=-2,8,IF(AM!T17-AM!T$2=1,1)))))))))))</f>
        <v>2</v>
      </c>
      <c r="R30" s="153">
        <f>SUM(IF(AM!U17-AM!U$2=2,0,(IF(AM!U17-AM!U$2=0,2,(IF(AM!U17-AM!U$2&gt;2,-1,(IF(AM!U17-AM!U$2=-1,4,(IF(AM!U17-AM!U$2=-2,8,IF(AM!U17-AM!U$2=1,1)))))))))))</f>
        <v>1</v>
      </c>
      <c r="S30" s="153">
        <f>SUM(IF(AM!V17-AM!V$2=2,0,(IF(AM!V17-AM!V$2=0,2,(IF(AM!V17-AM!V$2&gt;2,-1,(IF(AM!V17-AM!V$2=-1,4,(IF(AM!V17-AM!V$2=-2,8,IF(AM!V17-AM!V$2=1,1)))))))))))</f>
        <v>1</v>
      </c>
      <c r="T30" s="153">
        <f>SUM(IF(AM!W17-AM!W$2=2,0,(IF(AM!W17-AM!W$2=0,2,(IF(AM!W17-AM!W$2&gt;2,-1,(IF(AM!W17-AM!W$2=-1,4,(IF(AM!W17-AM!W$2=-2,8,IF(AM!W17-AM!W$2=1,1)))))))))))</f>
        <v>0</v>
      </c>
      <c r="U30" s="126"/>
      <c r="V30" s="139"/>
      <c r="W30" s="20"/>
      <c r="X30" s="173"/>
      <c r="Y30" s="112"/>
    </row>
    <row r="31" spans="1:26" ht="14.25" customHeight="1">
      <c r="A31" s="124" t="str">
        <f>AM!A18</f>
        <v>Frank</v>
      </c>
      <c r="B31" s="153">
        <f>SUM(IF(AM!E18-AM!E$2=2,0,(IF(AM!E18-AM!E$2=0,2,(IF(AM!E18-AM!E$2&gt;2,-1,(IF(AM!E18-AM!E$2=-1,4,(IF(AM!E18-AM!E$2=-2,8,IF(AM!E18-AM!E$2=1,1)))))))))))</f>
        <v>0</v>
      </c>
      <c r="C31" s="153">
        <f>SUM(IF(AM!F18-AM!F$2=2,0,(IF(AM!F18-AM!F$2=0,2,(IF(AM!F18-AM!F$2&gt;2,-1,(IF(AM!F18-AM!F$2=-1,4,(IF(AM!F18-AM!F$2=-2,8,IF(AM!F18-AM!F$2=1,1)))))))))))</f>
        <v>-1</v>
      </c>
      <c r="D31" s="153">
        <f>SUM(IF(AM!G18-AM!G$2=2,0,(IF(AM!G18-AM!G$2=0,2,(IF(AM!G18-AM!G$2&gt;2,-1,(IF(AM!G18-AM!G$2=-1,4,(IF(AM!G18-AM!G$2=-2,8,IF(AM!G18-AM!G$2=1,1)))))))))))</f>
        <v>-1</v>
      </c>
      <c r="E31" s="153">
        <f>SUM(IF(AM!H18-AM!H$2=2,0,(IF(AM!H18-AM!H$2=0,2,(IF(AM!H18-AM!H$2&gt;2,-1,(IF(AM!H18-AM!H$2=-1,4,(IF(AM!H18-AM!H$2=-2,8,IF(AM!H18-AM!H$2=1,1)))))))))))</f>
        <v>1</v>
      </c>
      <c r="F31" s="153">
        <f>SUM(IF(AM!I18-AM!I$2=2,0,(IF(AM!I18-AM!I$2=0,2,(IF(AM!I18-AM!I$2&gt;2,-1,(IF(AM!I18-AM!I$2=-1,4,(IF(AM!I18-AM!I$2=-2,8,IF(AM!I18-AM!I$2=1,1)))))))))))</f>
        <v>0</v>
      </c>
      <c r="G31" s="153">
        <f>SUM(IF(AM!J18-AM!J$2=2,0,(IF(AM!J18-AM!J$2=0,2,(IF(AM!J18-AM!J$2&gt;2,-1,(IF(AM!J18-AM!J$2=-1,4,(IF(AM!J18-AM!J$2=-2,8,IF(AM!J18-AM!J$2=1,1)))))))))))</f>
        <v>-1</v>
      </c>
      <c r="H31" s="153">
        <f>SUM(IF(AM!K18-AM!K$2=2,0,(IF(AM!K18-AM!K$2=0,2,(IF(AM!K18-AM!K$2&gt;2,-1,(IF(AM!K18-AM!K$2=-1,4,(IF(AM!K18-AM!K$2=-2,8,IF(AM!K18-AM!K$2=1,1)))))))))))</f>
        <v>-1</v>
      </c>
      <c r="I31" s="153">
        <f>SUM(IF(AM!L18-AM!L$2=2,0,(IF(AM!L18-AM!L$2=0,2,(IF(AM!L18-AM!L$2&gt;2,-1,(IF(AM!L18-AM!L$2=-1,4,(IF(AM!L18-AM!L$2=-2,8,IF(AM!L18-AM!L$2=1,1)))))))))))</f>
        <v>-1</v>
      </c>
      <c r="J31" s="153">
        <f>SUM(IF(AM!M18-AM!M$2=2,0,(IF(AM!M18-AM!M$2=0,2,(IF(AM!M18-AM!M$2&gt;2,-1,(IF(AM!M18-AM!M$2=-1,4,(IF(AM!M18-AM!M$2=-2,8,IF(AM!M18-AM!M$2=1,1)))))))))))</f>
        <v>-1</v>
      </c>
      <c r="K31" s="125"/>
      <c r="L31" s="153">
        <f>SUM(IF(AM!O18-AM!O$2=2,0,(IF(AM!O18-AM!O$2=0,2,(IF(AM!O18-AM!O$2&gt;2,-1,(IF(AM!O18-AM!O$2=-1,4,(IF(AM!O18-AM!O$2=-2,8,IF(AM!O18-AM!O$2=1,1)))))))))))</f>
        <v>0</v>
      </c>
      <c r="M31" s="153">
        <f>SUM(IF(AM!P18-AM!P$2=2,0,(IF(AM!P18-AM!P$2=0,2,(IF(AM!P18-AM!P$2&gt;2,-1,(IF(AM!P18-AM!P$2=-1,4,(IF(AM!P18-AM!P$2=-2,8,IF(AM!P18-AM!P$2=1,1)))))))))))</f>
        <v>0</v>
      </c>
      <c r="N31" s="153">
        <f>SUM(IF(AM!Q18-AM!Q$2=2,0,(IF(AM!Q18-AM!Q$2=0,2,(IF(AM!Q18-AM!Q$2&gt;2,-1,(IF(AM!Q18-AM!Q$2=-1,4,(IF(AM!Q18-AM!Q$2=-2,8,IF(AM!Q18-AM!Q$2=1,1)))))))))))</f>
        <v>1</v>
      </c>
      <c r="O31" s="153">
        <f>SUM(IF(AM!R18-AM!R$2=2,0,(IF(AM!R18-AM!R$2=0,2,(IF(AM!R18-AM!R$2&gt;2,-1,(IF(AM!R18-AM!R$2=-1,4,(IF(AM!R18-AM!R$2=-2,8,IF(AM!R18-AM!R$2=1,1)))))))))))</f>
        <v>1</v>
      </c>
      <c r="P31" s="153">
        <f>SUM(IF(AM!S18-AM!S$2=2,0,(IF(AM!S18-AM!S$2=0,2,(IF(AM!S18-AM!S$2&gt;2,-1,(IF(AM!S18-AM!S$2=-1,4,(IF(AM!S18-AM!S$2=-2,8,IF(AM!S18-AM!S$2=1,1)))))))))))</f>
        <v>1</v>
      </c>
      <c r="Q31" s="153">
        <f>SUM(IF(AM!T18-AM!T$2=2,0,(IF(AM!T18-AM!T$2=0,2,(IF(AM!T18-AM!T$2&gt;2,-1,(IF(AM!T18-AM!T$2=-1,4,(IF(AM!T18-AM!T$2=-2,8,IF(AM!T18-AM!T$2=1,1)))))))))))</f>
        <v>-1</v>
      </c>
      <c r="R31" s="153">
        <f>SUM(IF(AM!U18-AM!U$2=2,0,(IF(AM!U18-AM!U$2=0,2,(IF(AM!U18-AM!U$2&gt;2,-1,(IF(AM!U18-AM!U$2=-1,4,(IF(AM!U18-AM!U$2=-2,8,IF(AM!U18-AM!U$2=1,1)))))))))))</f>
        <v>1</v>
      </c>
      <c r="S31" s="153">
        <f>SUM(IF(AM!V18-AM!V$2=2,0,(IF(AM!V18-AM!V$2=0,2,(IF(AM!V18-AM!V$2&gt;2,-1,(IF(AM!V18-AM!V$2=-1,4,(IF(AM!V18-AM!V$2=-2,8,IF(AM!V18-AM!V$2=1,1)))))))))))</f>
        <v>-1</v>
      </c>
      <c r="T31" s="153">
        <f>SUM(IF(AM!W18-AM!W$2=2,0,(IF(AM!W18-AM!W$2=0,2,(IF(AM!W18-AM!W$2&gt;2,-1,(IF(AM!W18-AM!W$2=-1,4,(IF(AM!W18-AM!W$2=-2,8,IF(AM!W18-AM!W$2=1,1)))))))))))</f>
        <v>-1</v>
      </c>
      <c r="U31" s="126"/>
      <c r="V31" s="408"/>
      <c r="W31" s="20"/>
      <c r="X31" s="173"/>
      <c r="Y31" s="112"/>
    </row>
    <row r="32" spans="1:26" ht="14.25" customHeight="1">
      <c r="A32" s="127"/>
      <c r="B32" s="150">
        <f t="shared" ref="B32:J32" si="12">SUM(B28:B31)</f>
        <v>4</v>
      </c>
      <c r="C32" s="150">
        <f t="shared" si="12"/>
        <v>1</v>
      </c>
      <c r="D32" s="150">
        <f t="shared" si="12"/>
        <v>3</v>
      </c>
      <c r="E32" s="150">
        <f t="shared" si="12"/>
        <v>6</v>
      </c>
      <c r="F32" s="150">
        <f t="shared" si="12"/>
        <v>0</v>
      </c>
      <c r="G32" s="150">
        <f t="shared" si="12"/>
        <v>0</v>
      </c>
      <c r="H32" s="150">
        <f t="shared" si="12"/>
        <v>1</v>
      </c>
      <c r="I32" s="150">
        <f t="shared" si="12"/>
        <v>0</v>
      </c>
      <c r="J32" s="150">
        <f t="shared" si="12"/>
        <v>6</v>
      </c>
      <c r="K32" s="125"/>
      <c r="L32" s="150">
        <f>SUM(L28:L31)</f>
        <v>3</v>
      </c>
      <c r="M32" s="150">
        <f t="shared" ref="M32:T32" si="13">SUM(M28:M31)</f>
        <v>3</v>
      </c>
      <c r="N32" s="150">
        <f t="shared" si="13"/>
        <v>0</v>
      </c>
      <c r="O32" s="150">
        <f t="shared" si="13"/>
        <v>3</v>
      </c>
      <c r="P32" s="150">
        <f t="shared" si="13"/>
        <v>4</v>
      </c>
      <c r="Q32" s="150">
        <f t="shared" si="13"/>
        <v>3</v>
      </c>
      <c r="R32" s="150">
        <f t="shared" si="13"/>
        <v>7</v>
      </c>
      <c r="S32" s="150">
        <f t="shared" si="13"/>
        <v>3</v>
      </c>
      <c r="T32" s="150">
        <f t="shared" si="13"/>
        <v>1</v>
      </c>
      <c r="U32" s="126"/>
      <c r="V32" s="142"/>
      <c r="W32" s="20"/>
      <c r="X32" s="173"/>
      <c r="Y32" s="112"/>
    </row>
    <row r="33" spans="1:26" ht="14.25" customHeight="1">
      <c r="A33" s="127"/>
      <c r="B33" s="125"/>
      <c r="C33" s="125">
        <f>SUM(B32:C32)</f>
        <v>5</v>
      </c>
      <c r="D33" s="125">
        <f t="shared" ref="D33:J33" si="14">SUM(D32+C33)</f>
        <v>8</v>
      </c>
      <c r="E33" s="125">
        <f t="shared" si="14"/>
        <v>14</v>
      </c>
      <c r="F33" s="125">
        <f t="shared" si="14"/>
        <v>14</v>
      </c>
      <c r="G33" s="128">
        <f t="shared" si="14"/>
        <v>14</v>
      </c>
      <c r="H33" s="128">
        <f t="shared" si="14"/>
        <v>15</v>
      </c>
      <c r="I33" s="128">
        <f t="shared" si="14"/>
        <v>15</v>
      </c>
      <c r="J33" s="128">
        <f t="shared" si="14"/>
        <v>21</v>
      </c>
      <c r="K33" s="125"/>
      <c r="L33" s="125"/>
      <c r="M33" s="125">
        <f>SUM(M32+L32)</f>
        <v>6</v>
      </c>
      <c r="N33" s="125">
        <f t="shared" ref="N33:T33" si="15">SUM(N32+M33)</f>
        <v>6</v>
      </c>
      <c r="O33" s="125">
        <f t="shared" si="15"/>
        <v>9</v>
      </c>
      <c r="P33" s="125">
        <f t="shared" si="15"/>
        <v>13</v>
      </c>
      <c r="Q33" s="125">
        <f t="shared" si="15"/>
        <v>16</v>
      </c>
      <c r="R33" s="125">
        <f t="shared" si="15"/>
        <v>23</v>
      </c>
      <c r="S33" s="125">
        <f t="shared" si="15"/>
        <v>26</v>
      </c>
      <c r="T33" s="125">
        <f t="shared" si="15"/>
        <v>27</v>
      </c>
      <c r="U33" s="171"/>
      <c r="V33" s="142"/>
      <c r="W33" s="20"/>
      <c r="X33" s="173"/>
      <c r="Y33" s="112"/>
    </row>
    <row r="34" spans="1:26" ht="14.25" customHeight="1">
      <c r="A34" s="154"/>
      <c r="B34" s="155"/>
      <c r="C34" s="155"/>
      <c r="D34" s="155"/>
      <c r="E34" s="155"/>
      <c r="F34" s="155"/>
      <c r="G34" s="156"/>
      <c r="H34" s="157" t="s">
        <v>28</v>
      </c>
      <c r="I34" s="158"/>
      <c r="J34" s="159">
        <f>SUM(J33-'2020 EoS Pairings'!N8)</f>
        <v>-22</v>
      </c>
      <c r="K34" s="160"/>
      <c r="L34" s="155"/>
      <c r="M34" s="155"/>
      <c r="N34" s="156"/>
      <c r="O34" s="155"/>
      <c r="P34" s="155"/>
      <c r="Q34" s="155"/>
      <c r="R34" s="157" t="s">
        <v>29</v>
      </c>
      <c r="S34" s="158"/>
      <c r="T34" s="159">
        <f>SUM(T33-'2020 EoS Pairings'!O8)</f>
        <v>-16</v>
      </c>
      <c r="U34" s="172"/>
      <c r="V34" s="144">
        <f>SUM(J34,T34)</f>
        <v>-38</v>
      </c>
      <c r="W34" s="20"/>
      <c r="X34" s="173"/>
      <c r="Y34" s="112"/>
    </row>
    <row r="35" spans="1:26" ht="14.25" customHeight="1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69"/>
      <c r="V35" s="121"/>
      <c r="W35" s="20"/>
      <c r="X35" s="173"/>
      <c r="Y35" s="112"/>
    </row>
    <row r="36" spans="1:26" ht="14.25" customHeight="1">
      <c r="A36" s="136" t="str">
        <f>AM!A19</f>
        <v>Ron</v>
      </c>
      <c r="B36" s="137">
        <f>SUM(IF(AM!E19-AM!E$2=2,0,(IF(AM!E19-AM!E$2=0,2,(IF(AM!E19-AM!E$2&gt;2,-1,(IF(AM!E19-AM!E$2=-1,4,(IF(AM!E19-AM!E$2=-2,8,IF(AM!E19-AM!E$2=1,1)))))))))))</f>
        <v>1</v>
      </c>
      <c r="C36" s="137">
        <f>SUM(IF(AM!F19-AM!F$2=2,0,(IF(AM!F19-AM!F$2=0,2,(IF(AM!F19-AM!F$2&gt;2,-1,(IF(AM!F19-AM!F$2=-1,4,(IF(AM!F19-AM!F$2=-2,8,IF(AM!F19-AM!F$2=1,1)))))))))))</f>
        <v>1</v>
      </c>
      <c r="D36" s="137">
        <f>SUM(IF(AM!G19-AM!G$2=2,0,(IF(AM!G19-AM!G$2=0,2,(IF(AM!G19-AM!G$2&gt;2,-1,(IF(AM!G19-AM!G$2=-1,4,(IF(AM!G19-AM!G$2=-2,8,IF(AM!G19-AM!G$2=1,1)))))))))))</f>
        <v>1</v>
      </c>
      <c r="E36" s="137">
        <f>SUM(IF(AM!H19-AM!H$2=2,0,(IF(AM!H19-AM!H$2=0,2,(IF(AM!H19-AM!H$2&gt;2,-1,(IF(AM!H19-AM!H$2=-1,4,(IF(AM!H19-AM!H$2=-2,8,IF(AM!H19-AM!H$2=1,1)))))))))))</f>
        <v>0</v>
      </c>
      <c r="F36" s="137">
        <f>SUM(IF(AM!I19-AM!I$2=2,0,(IF(AM!I19-AM!I$2=0,2,(IF(AM!I19-AM!I$2&gt;2,-1,(IF(AM!I19-AM!I$2=-1,4,(IF(AM!I19-AM!I$2=-2,8,IF(AM!I19-AM!I$2=1,1)))))))))))</f>
        <v>0</v>
      </c>
      <c r="G36" s="137">
        <f>SUM(IF(AM!J19-AM!J$2=2,0,(IF(AM!J19-AM!J$2=0,2,(IF(AM!J19-AM!J$2&gt;2,-1,(IF(AM!J19-AM!J$2=-1,4,(IF(AM!J19-AM!J$2=-2,8,IF(AM!J19-AM!J$2=1,1)))))))))))</f>
        <v>1</v>
      </c>
      <c r="H36" s="137">
        <f>SUM(IF(AM!K19-AM!K$2=2,0,(IF(AM!K19-AM!K$2=0,2,(IF(AM!K19-AM!K$2&gt;2,-1,(IF(AM!K19-AM!K$2=-1,4,(IF(AM!K19-AM!K$2=-2,8,IF(AM!K19-AM!K$2=1,1)))))))))))</f>
        <v>0</v>
      </c>
      <c r="I36" s="137">
        <f>SUM(IF(AM!L19-AM!L$2=2,0,(IF(AM!L19-AM!L$2=0,2,(IF(AM!L19-AM!L$2&gt;2,-1,(IF(AM!L19-AM!L$2=-1,4,(IF(AM!L19-AM!L$2=-2,8,IF(AM!L19-AM!L$2=1,1)))))))))))</f>
        <v>1</v>
      </c>
      <c r="J36" s="137">
        <f>SUM(IF(AM!M19-AM!M$2=2,0,(IF(AM!M19-AM!M$2=0,2,(IF(AM!M19-AM!M$2&gt;2,-1,(IF(AM!M19-AM!M$2=-1,4,(IF(AM!M19-AM!M$2=-2,8,IF(AM!M19-AM!M$2=1,1)))))))))))</f>
        <v>2</v>
      </c>
      <c r="K36" s="137"/>
      <c r="L36" s="137">
        <f>SUM(IF(AM!O19-AM!O$2=2,0,(IF(AM!O19-AM!O$2=0,2,(IF(AM!O19-AM!O$2&gt;2,-1,(IF(AM!O19-AM!O$2=-1,4,(IF(AM!O19-AM!O$2=-2,8,IF(AM!O19-AM!O$2=1,1)))))))))))</f>
        <v>0</v>
      </c>
      <c r="M36" s="137">
        <f>SUM(IF(AM!P19-AM!P$2=2,0,(IF(AM!P19-AM!P$2=0,2,(IF(AM!P19-AM!P$2&gt;2,-1,(IF(AM!P19-AM!P$2=-1,4,(IF(AM!P19-AM!P$2=-2,8,IF(AM!P19-AM!P$2=1,1)))))))))))</f>
        <v>8</v>
      </c>
      <c r="N36" s="137">
        <f>SUM(IF(AM!Q19-AM!Q$2=2,0,(IF(AM!Q19-AM!Q$2=0,2,(IF(AM!Q19-AM!Q$2&gt;2,-1,(IF(AM!Q19-AM!Q$2=-1,4,(IF(AM!Q19-AM!Q$2=-2,8,IF(AM!Q19-AM!Q$2=1,1)))))))))))</f>
        <v>2</v>
      </c>
      <c r="O36" s="137">
        <f>SUM(IF(AM!R19-AM!R$2=2,0,(IF(AM!R19-AM!R$2=0,2,(IF(AM!R19-AM!R$2&gt;2,-1,(IF(AM!R19-AM!R$2=-1,4,(IF(AM!R19-AM!R$2=-2,8,IF(AM!R19-AM!R$2=1,1)))))))))))</f>
        <v>0</v>
      </c>
      <c r="P36" s="137">
        <f>SUM(IF(AM!S19-AM!S$2=2,0,(IF(AM!S19-AM!S$2=0,2,(IF(AM!S19-AM!S$2&gt;2,-1,(IF(AM!S19-AM!S$2=-1,4,(IF(AM!S19-AM!S$2=-2,8,IF(AM!S19-AM!S$2=1,1)))))))))))</f>
        <v>0</v>
      </c>
      <c r="Q36" s="137">
        <f>SUM(IF(AM!T19-AM!T$2=2,0,(IF(AM!T19-AM!T$2=0,2,(IF(AM!T19-AM!T$2&gt;2,-1,(IF(AM!T19-AM!T$2=-1,4,(IF(AM!T19-AM!T$2=-2,8,IF(AM!T19-AM!T$2=1,1)))))))))))</f>
        <v>2</v>
      </c>
      <c r="R36" s="137">
        <f>SUM(IF(AM!U19-AM!U$2=2,0,(IF(AM!U19-AM!U$2=0,2,(IF(AM!U19-AM!U$2&gt;2,-1,(IF(AM!U19-AM!U$2=-1,4,(IF(AM!U19-AM!U$2=-2,8,IF(AM!U19-AM!U$2=1,1)))))))))))</f>
        <v>2</v>
      </c>
      <c r="S36" s="137">
        <f>SUM(IF(AM!V19-AM!V$2=2,0,(IF(AM!V19-AM!V$2=0,2,(IF(AM!V19-AM!V$2&gt;2,-1,(IF(AM!V19-AM!V$2=-1,4,(IF(AM!V19-AM!V$2=-2,8,IF(AM!V19-AM!V$2=1,1)))))))))))</f>
        <v>-1</v>
      </c>
      <c r="T36" s="137">
        <f>SUM(IF(AM!W19-AM!W$2=2,0,(IF(AM!W19-AM!W$2=0,2,(IF(AM!W19-AM!W$2&gt;2,-1,(IF(AM!W19-AM!W$2=-1,4,(IF(AM!W19-AM!W$2=-2,8,IF(AM!W19-AM!W$2=1,1)))))))))))</f>
        <v>1</v>
      </c>
      <c r="U36" s="167"/>
      <c r="V36" s="120"/>
      <c r="W36" s="20"/>
      <c r="X36" s="173"/>
      <c r="Y36" s="112"/>
    </row>
    <row r="37" spans="1:26" ht="14.25" customHeight="1">
      <c r="A37" s="7" t="str">
        <f>AM!A20</f>
        <v>Herb</v>
      </c>
      <c r="B37" s="11">
        <f>SUM(IF(AM!E20-AM!E$2=2,0,(IF(AM!E20-AM!E$2=0,2,(IF(AM!E20-AM!E$2&gt;2,-1,(IF(AM!E20-AM!E$2=-1,4,(IF(AM!E20-AM!E$2=-2,8,IF(AM!E20-AM!E$2=1,1)))))))))))</f>
        <v>0</v>
      </c>
      <c r="C37" s="11">
        <f>SUM(IF(AM!F20-AM!F$2=2,0,(IF(AM!F20-AM!F$2=0,2,(IF(AM!F20-AM!F$2&gt;2,-1,(IF(AM!F20-AM!F$2=-1,4,(IF(AM!F20-AM!F$2=-2,8,IF(AM!F20-AM!F$2=1,1)))))))))))</f>
        <v>1</v>
      </c>
      <c r="D37" s="11">
        <f>SUM(IF(AM!G20-AM!G$2=2,0,(IF(AM!G20-AM!G$2=0,2,(IF(AM!G20-AM!G$2&gt;2,-1,(IF(AM!G20-AM!G$2=-1,4,(IF(AM!G20-AM!G$2=-2,8,IF(AM!G20-AM!G$2=1,1)))))))))))</f>
        <v>-1</v>
      </c>
      <c r="E37" s="11">
        <f>SUM(IF(AM!H20-AM!H$2=2,0,(IF(AM!H20-AM!H$2=0,2,(IF(AM!H20-AM!H$2&gt;2,-1,(IF(AM!H20-AM!H$2=-1,4,(IF(AM!H20-AM!H$2=-2,8,IF(AM!H20-AM!H$2=1,1)))))))))))</f>
        <v>1</v>
      </c>
      <c r="F37" s="11">
        <f>SUM(IF(AM!I20-AM!I$2=2,0,(IF(AM!I20-AM!I$2=0,2,(IF(AM!I20-AM!I$2&gt;2,-1,(IF(AM!I20-AM!I$2=-1,4,(IF(AM!I20-AM!I$2=-2,8,IF(AM!I20-AM!I$2=1,1)))))))))))</f>
        <v>0</v>
      </c>
      <c r="G37" s="11">
        <f>SUM(IF(AM!J20-AM!J$2=2,0,(IF(AM!J20-AM!J$2=0,2,(IF(AM!J20-AM!J$2&gt;2,-1,(IF(AM!J20-AM!J$2=-1,4,(IF(AM!J20-AM!J$2=-2,8,IF(AM!J20-AM!J$2=1,1)))))))))))</f>
        <v>0</v>
      </c>
      <c r="H37" s="11">
        <f>SUM(IF(AM!K20-AM!K$2=2,0,(IF(AM!K20-AM!K$2=0,2,(IF(AM!K20-AM!K$2&gt;2,-1,(IF(AM!K20-AM!K$2=-1,4,(IF(AM!K20-AM!K$2=-2,8,IF(AM!K20-AM!K$2=1,1)))))))))))</f>
        <v>2</v>
      </c>
      <c r="I37" s="11">
        <f>SUM(IF(AM!L20-AM!L$2=2,0,(IF(AM!L20-AM!L$2=0,2,(IF(AM!L20-AM!L$2&gt;2,-1,(IF(AM!L20-AM!L$2=-1,4,(IF(AM!L20-AM!L$2=-2,8,IF(AM!L20-AM!L$2=1,1)))))))))))</f>
        <v>0</v>
      </c>
      <c r="J37" s="11">
        <f>SUM(IF(AM!M20-AM!M$2=2,0,(IF(AM!M20-AM!M$2=0,2,(IF(AM!M20-AM!M$2&gt;2,-1,(IF(AM!M20-AM!M$2=-1,4,(IF(AM!M20-AM!M$2=-2,8,IF(AM!M20-AM!M$2=1,1)))))))))))</f>
        <v>0</v>
      </c>
      <c r="K37" s="11"/>
      <c r="L37" s="11">
        <f>SUM(IF(AM!O20-AM!O$2=2,0,(IF(AM!O20-AM!O$2=0,2,(IF(AM!O20-AM!O$2&gt;2,-1,(IF(AM!O20-AM!O$2=-1,4,(IF(AM!O20-AM!O$2=-2,8,IF(AM!O20-AM!O$2=1,1)))))))))))</f>
        <v>-1</v>
      </c>
      <c r="M37" s="11">
        <f>SUM(IF(AM!P20-AM!P$2=2,0,(IF(AM!P20-AM!P$2=0,2,(IF(AM!P20-AM!P$2&gt;2,-1,(IF(AM!P20-AM!P$2=-1,4,(IF(AM!P20-AM!P$2=-2,8,IF(AM!P20-AM!P$2=1,1)))))))))))</f>
        <v>1</v>
      </c>
      <c r="N37" s="11">
        <f>SUM(IF(AM!Q20-AM!Q$2=2,0,(IF(AM!Q20-AM!Q$2=0,2,(IF(AM!Q20-AM!Q$2&gt;2,-1,(IF(AM!Q20-AM!Q$2=-1,4,(IF(AM!Q20-AM!Q$2=-2,8,IF(AM!Q20-AM!Q$2=1,1)))))))))))</f>
        <v>1</v>
      </c>
      <c r="O37" s="11">
        <f>SUM(IF(AM!R20-AM!R$2=2,0,(IF(AM!R20-AM!R$2=0,2,(IF(AM!R20-AM!R$2&gt;2,-1,(IF(AM!R20-AM!R$2=-1,4,(IF(AM!R20-AM!R$2=-2,8,IF(AM!R20-AM!R$2=1,1)))))))))))</f>
        <v>0</v>
      </c>
      <c r="P37" s="11">
        <f>SUM(IF(AM!S20-AM!S$2=2,0,(IF(AM!S20-AM!S$2=0,2,(IF(AM!S20-AM!S$2&gt;2,-1,(IF(AM!S20-AM!S$2=-1,4,(IF(AM!S20-AM!S$2=-2,8,IF(AM!S20-AM!S$2=1,1)))))))))))</f>
        <v>0</v>
      </c>
      <c r="Q37" s="11">
        <f>SUM(IF(AM!T20-AM!T$2=2,0,(IF(AM!T20-AM!T$2=0,2,(IF(AM!T20-AM!T$2&gt;2,-1,(IF(AM!T20-AM!T$2=-1,4,(IF(AM!T20-AM!T$2=-2,8,IF(AM!T20-AM!T$2=1,1)))))))))))</f>
        <v>0</v>
      </c>
      <c r="R37" s="11">
        <f>SUM(IF(AM!U20-AM!U$2=2,0,(IF(AM!U20-AM!U$2=0,2,(IF(AM!U20-AM!U$2&gt;2,-1,(IF(AM!U20-AM!U$2=-1,4,(IF(AM!U20-AM!U$2=-2,8,IF(AM!U20-AM!U$2=1,1)))))))))))</f>
        <v>1</v>
      </c>
      <c r="S37" s="11">
        <f>SUM(IF(AM!V20-AM!V$2=2,0,(IF(AM!V20-AM!V$2=0,2,(IF(AM!V20-AM!V$2&gt;2,-1,(IF(AM!V20-AM!V$2=-1,4,(IF(AM!V20-AM!V$2=-2,8,IF(AM!V20-AM!V$2=1,1)))))))))))</f>
        <v>-1</v>
      </c>
      <c r="T37" s="11">
        <f>SUM(IF(AM!W20-AM!W$2=2,0,(IF(AM!W20-AM!W$2=0,2,(IF(AM!W20-AM!W$2&gt;2,-1,(IF(AM!W20-AM!W$2=-1,4,(IF(AM!W20-AM!W$2=-2,8,IF(AM!W20-AM!W$2=1,1)))))))))))</f>
        <v>-1</v>
      </c>
      <c r="U37" s="119"/>
      <c r="V37" s="120"/>
      <c r="W37" s="20"/>
      <c r="X37" s="173"/>
      <c r="Y37" s="112"/>
    </row>
    <row r="38" spans="1:26" ht="14.25" customHeight="1">
      <c r="A38" s="7" t="str">
        <f>AM!A21</f>
        <v>Rob</v>
      </c>
      <c r="B38" s="11">
        <f>SUM(IF(AM!E21-AM!E$2=2,0,(IF(AM!E21-AM!E$2=0,2,(IF(AM!E21-AM!E$2&gt;2,-1,(IF(AM!E21-AM!E$2=-1,4,(IF(AM!E21-AM!E$2=-2,8,IF(AM!E21-AM!E$2=1,1)))))))))))</f>
        <v>2</v>
      </c>
      <c r="C38" s="11">
        <f>SUM(IF(AM!F21-AM!F$2=2,0,(IF(AM!F21-AM!F$2=0,2,(IF(AM!F21-AM!F$2&gt;2,-1,(IF(AM!F21-AM!F$2=-1,4,(IF(AM!F21-AM!F$2=-2,8,IF(AM!F21-AM!F$2=1,1)))))))))))</f>
        <v>1</v>
      </c>
      <c r="D38" s="11">
        <f>SUM(IF(AM!G21-AM!G$2=2,0,(IF(AM!G21-AM!G$2=0,2,(IF(AM!G21-AM!G$2&gt;2,-1,(IF(AM!G21-AM!G$2=-1,4,(IF(AM!G21-AM!G$2=-2,8,IF(AM!G21-AM!G$2=1,1)))))))))))</f>
        <v>2</v>
      </c>
      <c r="E38" s="11">
        <f>SUM(IF(AM!H21-AM!H$2=2,0,(IF(AM!H21-AM!H$2=0,2,(IF(AM!H21-AM!H$2&gt;2,-1,(IF(AM!H21-AM!H$2=-1,4,(IF(AM!H21-AM!H$2=-2,8,IF(AM!H21-AM!H$2=1,1)))))))))))</f>
        <v>1</v>
      </c>
      <c r="F38" s="11">
        <f>SUM(IF(AM!I21-AM!I$2=2,0,(IF(AM!I21-AM!I$2=0,2,(IF(AM!I21-AM!I$2&gt;2,-1,(IF(AM!I21-AM!I$2=-1,4,(IF(AM!I21-AM!I$2=-2,8,IF(AM!I21-AM!I$2=1,1)))))))))))</f>
        <v>4</v>
      </c>
      <c r="G38" s="11">
        <f>SUM(IF(AM!J21-AM!J$2=2,0,(IF(AM!J21-AM!J$2=0,2,(IF(AM!J21-AM!J$2&gt;2,-1,(IF(AM!J21-AM!J$2=-1,4,(IF(AM!J21-AM!J$2=-2,8,IF(AM!J21-AM!J$2=1,1)))))))))))</f>
        <v>2</v>
      </c>
      <c r="H38" s="11">
        <f>SUM(IF(AM!K21-AM!K$2=2,0,(IF(AM!K21-AM!K$2=0,2,(IF(AM!K21-AM!K$2&gt;2,-1,(IF(AM!K21-AM!K$2=-1,4,(IF(AM!K21-AM!K$2=-2,8,IF(AM!K21-AM!K$2=1,1)))))))))))</f>
        <v>1</v>
      </c>
      <c r="I38" s="11">
        <f>SUM(IF(AM!L21-AM!L$2=2,0,(IF(AM!L21-AM!L$2=0,2,(IF(AM!L21-AM!L$2&gt;2,-1,(IF(AM!L21-AM!L$2=-1,4,(IF(AM!L21-AM!L$2=-2,8,IF(AM!L21-AM!L$2=1,1)))))))))))</f>
        <v>1</v>
      </c>
      <c r="J38" s="11">
        <f>SUM(IF(AM!M21-AM!M$2=2,0,(IF(AM!M21-AM!M$2=0,2,(IF(AM!M21-AM!M$2&gt;2,-1,(IF(AM!M21-AM!M$2=-1,4,(IF(AM!M21-AM!M$2=-2,8,IF(AM!M21-AM!M$2=1,1)))))))))))</f>
        <v>4</v>
      </c>
      <c r="K38" s="11"/>
      <c r="L38" s="11">
        <f>SUM(IF(AM!O21-AM!O$2=2,0,(IF(AM!O21-AM!O$2=0,2,(IF(AM!O21-AM!O$2&gt;2,-1,(IF(AM!O21-AM!O$2=-1,4,(IF(AM!O21-AM!O$2=-2,8,IF(AM!O21-AM!O$2=1,1)))))))))))</f>
        <v>2</v>
      </c>
      <c r="M38" s="11">
        <f>SUM(IF(AM!P21-AM!P$2=2,0,(IF(AM!P21-AM!P$2=0,2,(IF(AM!P21-AM!P$2&gt;2,-1,(IF(AM!P21-AM!P$2=-1,4,(IF(AM!P21-AM!P$2=-2,8,IF(AM!P21-AM!P$2=1,1)))))))))))</f>
        <v>2</v>
      </c>
      <c r="N38" s="11">
        <f>SUM(IF(AM!Q21-AM!Q$2=2,0,(IF(AM!Q21-AM!Q$2=0,2,(IF(AM!Q21-AM!Q$2&gt;2,-1,(IF(AM!Q21-AM!Q$2=-1,4,(IF(AM!Q21-AM!Q$2=-2,8,IF(AM!Q21-AM!Q$2=1,1)))))))))))</f>
        <v>1</v>
      </c>
      <c r="O38" s="11">
        <f>SUM(IF(AM!R21-AM!R$2=2,0,(IF(AM!R21-AM!R$2=0,2,(IF(AM!R21-AM!R$2&gt;2,-1,(IF(AM!R21-AM!R$2=-1,4,(IF(AM!R21-AM!R$2=-2,8,IF(AM!R21-AM!R$2=1,1)))))))))))</f>
        <v>2</v>
      </c>
      <c r="P38" s="11">
        <f>SUM(IF(AM!S21-AM!S$2=2,0,(IF(AM!S21-AM!S$2=0,2,(IF(AM!S21-AM!S$2&gt;2,-1,(IF(AM!S21-AM!S$2=-1,4,(IF(AM!S21-AM!S$2=-2,8,IF(AM!S21-AM!S$2=1,1)))))))))))</f>
        <v>0</v>
      </c>
      <c r="Q38" s="11">
        <f>SUM(IF(AM!T21-AM!T$2=2,0,(IF(AM!T21-AM!T$2=0,2,(IF(AM!T21-AM!T$2&gt;2,-1,(IF(AM!T21-AM!T$2=-1,4,(IF(AM!T21-AM!T$2=-2,8,IF(AM!T21-AM!T$2=1,1)))))))))))</f>
        <v>1</v>
      </c>
      <c r="R38" s="11">
        <f>SUM(IF(AM!U21-AM!U$2=2,0,(IF(AM!U21-AM!U$2=0,2,(IF(AM!U21-AM!U$2&gt;2,-1,(IF(AM!U21-AM!U$2=-1,4,(IF(AM!U21-AM!U$2=-2,8,IF(AM!U21-AM!U$2=1,1)))))))))))</f>
        <v>1</v>
      </c>
      <c r="S38" s="11">
        <f>SUM(IF(AM!V21-AM!V$2=2,0,(IF(AM!V21-AM!V$2=0,2,(IF(AM!V21-AM!V$2&gt;2,-1,(IF(AM!V21-AM!V$2=-1,4,(IF(AM!V21-AM!V$2=-2,8,IF(AM!V21-AM!V$2=1,1)))))))))))</f>
        <v>0</v>
      </c>
      <c r="T38" s="11">
        <f>SUM(IF(AM!W21-AM!W$2=2,0,(IF(AM!W21-AM!W$2=0,2,(IF(AM!W21-AM!W$2&gt;2,-1,(IF(AM!W21-AM!W$2=-1,4,(IF(AM!W21-AM!W$2=-2,8,IF(AM!W21-AM!W$2=1,1)))))))))))</f>
        <v>1</v>
      </c>
      <c r="U38" s="119"/>
      <c r="V38" s="120"/>
      <c r="W38" s="20"/>
      <c r="X38" s="173"/>
      <c r="Y38" s="112"/>
    </row>
    <row r="39" spans="1:26" ht="14.25" customHeight="1">
      <c r="A39" s="7" t="str">
        <f>AM!A22</f>
        <v>Mike F</v>
      </c>
      <c r="B39" s="11">
        <f>SUM(IF(AM!E22-AM!E$2=2,0,(IF(AM!E22-AM!E$2=0,2,(IF(AM!E22-AM!E$2&gt;2,-1,(IF(AM!E22-AM!E$2=-1,4,(IF(AM!E22-AM!E$2=-2,8,IF(AM!E22-AM!E$2=1,1)))))))))))</f>
        <v>1</v>
      </c>
      <c r="C39" s="11">
        <f>SUM(IF(AM!F22-AM!F$2=2,0,(IF(AM!F22-AM!F$2=0,2,(IF(AM!F22-AM!F$2&gt;2,-1,(IF(AM!F22-AM!F$2=-1,4,(IF(AM!F22-AM!F$2=-2,8,IF(AM!F22-AM!F$2=1,1)))))))))))</f>
        <v>1</v>
      </c>
      <c r="D39" s="11">
        <f>SUM(IF(AM!G22-AM!G$2=2,0,(IF(AM!G22-AM!G$2=0,2,(IF(AM!G22-AM!G$2&gt;2,-1,(IF(AM!G22-AM!G$2=-1,4,(IF(AM!G22-AM!G$2=-2,8,IF(AM!G22-AM!G$2=1,1)))))))))))</f>
        <v>1</v>
      </c>
      <c r="E39" s="11">
        <f>SUM(IF(AM!H22-AM!H$2=2,0,(IF(AM!H22-AM!H$2=0,2,(IF(AM!H22-AM!H$2&gt;2,-1,(IF(AM!H22-AM!H$2=-1,4,(IF(AM!H22-AM!H$2=-2,8,IF(AM!H22-AM!H$2=1,1)))))))))))</f>
        <v>1</v>
      </c>
      <c r="F39" s="11">
        <f>SUM(IF(AM!I22-AM!I$2=2,0,(IF(AM!I22-AM!I$2=0,2,(IF(AM!I22-AM!I$2&gt;2,-1,(IF(AM!I22-AM!I$2=-1,4,(IF(AM!I22-AM!I$2=-2,8,IF(AM!I22-AM!I$2=1,1)))))))))))</f>
        <v>1</v>
      </c>
      <c r="G39" s="11">
        <f>SUM(IF(AM!J22-AM!J$2=2,0,(IF(AM!J22-AM!J$2=0,2,(IF(AM!J22-AM!J$2&gt;2,-1,(IF(AM!J22-AM!J$2=-1,4,(IF(AM!J22-AM!J$2=-2,8,IF(AM!J22-AM!J$2=1,1)))))))))))</f>
        <v>1</v>
      </c>
      <c r="H39" s="11">
        <f>SUM(IF(AM!K22-AM!K$2=2,0,(IF(AM!K22-AM!K$2=0,2,(IF(AM!K22-AM!K$2&gt;2,-1,(IF(AM!K22-AM!K$2=-1,4,(IF(AM!K22-AM!K$2=-2,8,IF(AM!K22-AM!K$2=1,1)))))))))))</f>
        <v>2</v>
      </c>
      <c r="I39" s="11">
        <f>SUM(IF(AM!L22-AM!L$2=2,0,(IF(AM!L22-AM!L$2=0,2,(IF(AM!L22-AM!L$2&gt;2,-1,(IF(AM!L22-AM!L$2=-1,4,(IF(AM!L22-AM!L$2=-2,8,IF(AM!L22-AM!L$2=1,1)))))))))))</f>
        <v>0</v>
      </c>
      <c r="J39" s="11">
        <f>SUM(IF(AM!M22-AM!M$2=2,0,(IF(AM!M22-AM!M$2=0,2,(IF(AM!M22-AM!M$2&gt;2,-1,(IF(AM!M22-AM!M$2=-1,4,(IF(AM!M22-AM!M$2=-2,8,IF(AM!M22-AM!M$2=1,1)))))))))))</f>
        <v>2</v>
      </c>
      <c r="K39" s="11"/>
      <c r="L39" s="11">
        <f>SUM(IF(AM!O22-AM!O$2=2,0,(IF(AM!O22-AM!O$2=0,2,(IF(AM!O22-AM!O$2&gt;2,-1,(IF(AM!O22-AM!O$2=-1,4,(IF(AM!O22-AM!O$2=-2,8,IF(AM!O22-AM!O$2=1,1)))))))))))</f>
        <v>0</v>
      </c>
      <c r="M39" s="11">
        <f>SUM(IF(AM!P22-AM!P$2=2,0,(IF(AM!P22-AM!P$2=0,2,(IF(AM!P22-AM!P$2&gt;2,-1,(IF(AM!P22-AM!P$2=-1,4,(IF(AM!P22-AM!P$2=-2,8,IF(AM!P22-AM!P$2=1,1)))))))))))</f>
        <v>2</v>
      </c>
      <c r="N39" s="11">
        <f>SUM(IF(AM!Q22-AM!Q$2=2,0,(IF(AM!Q22-AM!Q$2=0,2,(IF(AM!Q22-AM!Q$2&gt;2,-1,(IF(AM!Q22-AM!Q$2=-1,4,(IF(AM!Q22-AM!Q$2=-2,8,IF(AM!Q22-AM!Q$2=1,1)))))))))))</f>
        <v>-1</v>
      </c>
      <c r="O39" s="11">
        <f>SUM(IF(AM!R22-AM!R$2=2,0,(IF(AM!R22-AM!R$2=0,2,(IF(AM!R22-AM!R$2&gt;2,-1,(IF(AM!R22-AM!R$2=-1,4,(IF(AM!R22-AM!R$2=-2,8,IF(AM!R22-AM!R$2=1,1)))))))))))</f>
        <v>-1</v>
      </c>
      <c r="P39" s="11">
        <f>SUM(IF(AM!S22-AM!S$2=2,0,(IF(AM!S22-AM!S$2=0,2,(IF(AM!S22-AM!S$2&gt;2,-1,(IF(AM!S22-AM!S$2=-1,4,(IF(AM!S22-AM!S$2=-2,8,IF(AM!S22-AM!S$2=1,1)))))))))))</f>
        <v>1</v>
      </c>
      <c r="Q39" s="11">
        <f>SUM(IF(AM!T22-AM!T$2=2,0,(IF(AM!T22-AM!T$2=0,2,(IF(AM!T22-AM!T$2&gt;2,-1,(IF(AM!T22-AM!T$2=-1,4,(IF(AM!T22-AM!T$2=-2,8,IF(AM!T22-AM!T$2=1,1)))))))))))</f>
        <v>2</v>
      </c>
      <c r="R39" s="11">
        <f>SUM(IF(AM!U22-AM!U$2=2,0,(IF(AM!U22-AM!U$2=0,2,(IF(AM!U22-AM!U$2&gt;2,-1,(IF(AM!U22-AM!U$2=-1,4,(IF(AM!U22-AM!U$2=-2,8,IF(AM!U22-AM!U$2=1,1)))))))))))</f>
        <v>1</v>
      </c>
      <c r="S39" s="11">
        <f>SUM(IF(AM!V22-AM!V$2=2,0,(IF(AM!V22-AM!V$2=0,2,(IF(AM!V22-AM!V$2&gt;2,-1,(IF(AM!V22-AM!V$2=-1,4,(IF(AM!V22-AM!V$2=-2,8,IF(AM!V22-AM!V$2=1,1)))))))))))</f>
        <v>0</v>
      </c>
      <c r="T39" s="11">
        <f>SUM(IF(AM!W22-AM!W$2=2,0,(IF(AM!W22-AM!W$2=0,2,(IF(AM!W22-AM!W$2&gt;2,-1,(IF(AM!W22-AM!W$2=-1,4,(IF(AM!W22-AM!W$2=-2,8,IF(AM!W22-AM!W$2=1,1)))))))))))</f>
        <v>1</v>
      </c>
      <c r="U39" s="177"/>
      <c r="V39" s="407"/>
      <c r="W39" s="20"/>
      <c r="X39" s="173"/>
      <c r="Y39" s="112"/>
    </row>
    <row r="40" spans="1:26" ht="14.25" customHeight="1">
      <c r="A40" s="19"/>
      <c r="B40" s="17">
        <f t="shared" ref="B40:J40" si="16">SUM(B36:B39)</f>
        <v>4</v>
      </c>
      <c r="C40" s="17">
        <f t="shared" si="16"/>
        <v>4</v>
      </c>
      <c r="D40" s="17">
        <f t="shared" si="16"/>
        <v>3</v>
      </c>
      <c r="E40" s="17">
        <f t="shared" si="16"/>
        <v>3</v>
      </c>
      <c r="F40" s="17">
        <f t="shared" si="16"/>
        <v>5</v>
      </c>
      <c r="G40" s="17">
        <f t="shared" si="16"/>
        <v>4</v>
      </c>
      <c r="H40" s="17">
        <f t="shared" si="16"/>
        <v>5</v>
      </c>
      <c r="I40" s="17">
        <f t="shared" si="16"/>
        <v>2</v>
      </c>
      <c r="J40" s="17">
        <f t="shared" si="16"/>
        <v>8</v>
      </c>
      <c r="K40" s="11"/>
      <c r="L40" s="17">
        <f t="shared" ref="L40:T40" si="17">SUM(L36:L39)</f>
        <v>1</v>
      </c>
      <c r="M40" s="17">
        <f t="shared" si="17"/>
        <v>13</v>
      </c>
      <c r="N40" s="17">
        <f>SUM(N36:N39)</f>
        <v>3</v>
      </c>
      <c r="O40" s="17">
        <f t="shared" si="17"/>
        <v>1</v>
      </c>
      <c r="P40" s="17">
        <f t="shared" si="17"/>
        <v>1</v>
      </c>
      <c r="Q40" s="17">
        <f t="shared" si="17"/>
        <v>5</v>
      </c>
      <c r="R40" s="17">
        <f t="shared" si="17"/>
        <v>5</v>
      </c>
      <c r="S40" s="17">
        <f t="shared" si="17"/>
        <v>-2</v>
      </c>
      <c r="T40" s="17">
        <f t="shared" si="17"/>
        <v>2</v>
      </c>
      <c r="U40" s="119"/>
      <c r="V40" s="133"/>
      <c r="W40" s="20"/>
      <c r="X40" s="173"/>
      <c r="Y40" s="112"/>
    </row>
    <row r="41" spans="1:26" ht="14.25" customHeight="1">
      <c r="A41" s="146"/>
      <c r="B41" s="25"/>
      <c r="C41" s="25">
        <f>SUM(B40:C40)</f>
        <v>8</v>
      </c>
      <c r="D41" s="25">
        <f t="shared" ref="D41:J41" si="18">SUM(D40+C41)</f>
        <v>11</v>
      </c>
      <c r="E41" s="25">
        <f t="shared" si="18"/>
        <v>14</v>
      </c>
      <c r="F41" s="25">
        <f t="shared" si="18"/>
        <v>19</v>
      </c>
      <c r="G41" s="24">
        <f t="shared" si="18"/>
        <v>23</v>
      </c>
      <c r="H41" s="24">
        <f t="shared" si="18"/>
        <v>28</v>
      </c>
      <c r="I41" s="24">
        <f t="shared" si="18"/>
        <v>30</v>
      </c>
      <c r="J41" s="24">
        <f t="shared" si="18"/>
        <v>38</v>
      </c>
      <c r="K41" s="25"/>
      <c r="L41" s="25"/>
      <c r="M41" s="25">
        <f>SUM(M40+L40)</f>
        <v>14</v>
      </c>
      <c r="N41" s="25">
        <f t="shared" ref="N41:T41" si="19">SUM(N40+M41)</f>
        <v>17</v>
      </c>
      <c r="O41" s="25">
        <f t="shared" si="19"/>
        <v>18</v>
      </c>
      <c r="P41" s="25">
        <f t="shared" si="19"/>
        <v>19</v>
      </c>
      <c r="Q41" s="25">
        <f t="shared" si="19"/>
        <v>24</v>
      </c>
      <c r="R41" s="25">
        <f t="shared" si="19"/>
        <v>29</v>
      </c>
      <c r="S41" s="25">
        <f t="shared" si="19"/>
        <v>27</v>
      </c>
      <c r="T41" s="25">
        <f t="shared" si="19"/>
        <v>29</v>
      </c>
      <c r="U41" s="168"/>
      <c r="V41" s="133"/>
      <c r="W41" s="20"/>
      <c r="X41" s="173"/>
      <c r="Y41" s="112"/>
    </row>
    <row r="42" spans="1:26" ht="14.25" customHeight="1">
      <c r="A42" s="149"/>
      <c r="B42" s="120"/>
      <c r="C42" s="120"/>
      <c r="D42" s="120"/>
      <c r="E42" s="120"/>
      <c r="F42" s="120"/>
      <c r="G42" s="130"/>
      <c r="H42" s="120" t="s">
        <v>28</v>
      </c>
      <c r="I42" s="121"/>
      <c r="J42" s="134">
        <f>SUM(J41-'2020 EoS Pairings'!N9)</f>
        <v>-3.5</v>
      </c>
      <c r="K42" s="135"/>
      <c r="L42" s="120"/>
      <c r="M42" s="120"/>
      <c r="N42" s="130"/>
      <c r="O42" s="120"/>
      <c r="P42" s="120"/>
      <c r="Q42" s="120"/>
      <c r="R42" s="120" t="s">
        <v>29</v>
      </c>
      <c r="S42" s="121"/>
      <c r="T42" s="134">
        <f>SUM(T41-'2020 EoS Pairings'!O9)</f>
        <v>-12.5</v>
      </c>
      <c r="U42" s="162"/>
      <c r="V42" s="134">
        <f>SUM(J42,T42)</f>
        <v>-16</v>
      </c>
      <c r="X42" s="173"/>
      <c r="Y42" s="112"/>
    </row>
    <row r="43" spans="1:26" ht="14.25" customHeight="1">
      <c r="A43" s="226"/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169"/>
      <c r="V43" s="226"/>
      <c r="X43" s="173"/>
      <c r="Y43" s="112"/>
    </row>
    <row r="44" spans="1:26" s="222" customFormat="1" ht="14.25" customHeight="1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70"/>
      <c r="V44" s="228"/>
      <c r="X44" s="173"/>
      <c r="Y44" s="112"/>
      <c r="Z44" s="111"/>
    </row>
    <row r="45" spans="1:26" s="222" customFormat="1" ht="14.25" customHeight="1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26"/>
      <c r="V45" s="228"/>
      <c r="X45" s="173"/>
      <c r="Y45" s="112"/>
      <c r="Z45" s="111"/>
    </row>
    <row r="46" spans="1:26" s="222" customFormat="1" ht="14.25" customHeight="1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26"/>
      <c r="V46" s="228"/>
      <c r="X46" s="173"/>
      <c r="Y46" s="112"/>
      <c r="Z46" s="111"/>
    </row>
    <row r="47" spans="1:26" s="222" customFormat="1" ht="14.25" customHeight="1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26"/>
      <c r="V47" s="228"/>
      <c r="X47" s="173"/>
      <c r="Y47" s="112"/>
      <c r="Z47" s="111"/>
    </row>
    <row r="48" spans="1:26" s="222" customFormat="1" ht="14.25" customHeight="1">
      <c r="A48" s="244"/>
      <c r="B48" s="150"/>
      <c r="C48" s="150"/>
      <c r="D48" s="150"/>
      <c r="E48" s="150"/>
      <c r="F48" s="150"/>
      <c r="G48" s="150"/>
      <c r="H48" s="150"/>
      <c r="I48" s="150"/>
      <c r="J48" s="150"/>
      <c r="K48" s="125"/>
      <c r="L48" s="150"/>
      <c r="M48" s="150"/>
      <c r="N48" s="150"/>
      <c r="O48" s="150"/>
      <c r="P48" s="150"/>
      <c r="Q48" s="150"/>
      <c r="R48" s="150"/>
      <c r="S48" s="150"/>
      <c r="T48" s="150"/>
      <c r="U48" s="126"/>
      <c r="V48" s="142"/>
      <c r="X48" s="173"/>
      <c r="Y48" s="112"/>
      <c r="Z48" s="111"/>
    </row>
    <row r="49" spans="1:26" s="222" customFormat="1" ht="14.25" customHeight="1">
      <c r="A49" s="246"/>
      <c r="B49" s="155"/>
      <c r="C49" s="155"/>
      <c r="D49" s="155"/>
      <c r="E49" s="155"/>
      <c r="F49" s="155"/>
      <c r="G49" s="156"/>
      <c r="H49" s="156"/>
      <c r="I49" s="156"/>
      <c r="J49" s="156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72"/>
      <c r="V49" s="142"/>
      <c r="X49" s="173"/>
      <c r="Y49" s="112"/>
      <c r="Z49" s="111"/>
    </row>
    <row r="50" spans="1:26" s="222" customFormat="1" ht="14.25" customHeight="1">
      <c r="A50" s="247"/>
      <c r="B50" s="228"/>
      <c r="C50" s="228"/>
      <c r="D50" s="228"/>
      <c r="E50" s="228"/>
      <c r="F50" s="228"/>
      <c r="G50" s="143"/>
      <c r="H50" s="228" t="s">
        <v>28</v>
      </c>
      <c r="I50" s="229"/>
      <c r="J50" s="144"/>
      <c r="K50" s="145"/>
      <c r="L50" s="228"/>
      <c r="M50" s="228"/>
      <c r="N50" s="143"/>
      <c r="O50" s="228"/>
      <c r="P50" s="228"/>
      <c r="Q50" s="228"/>
      <c r="R50" s="228" t="s">
        <v>29</v>
      </c>
      <c r="S50" s="229"/>
      <c r="T50" s="248"/>
      <c r="U50" s="166"/>
      <c r="V50" s="144">
        <f>SUM(J50,T50)</f>
        <v>0</v>
      </c>
      <c r="X50" s="173"/>
      <c r="Y50" s="112"/>
      <c r="Z50" s="111"/>
    </row>
    <row r="51" spans="1:26" s="275" customFormat="1" ht="14.25" customHeight="1">
      <c r="A51" s="280"/>
      <c r="B51" s="22"/>
      <c r="C51" s="22"/>
      <c r="D51" s="22"/>
      <c r="E51" s="22"/>
      <c r="F51" s="22"/>
      <c r="G51" s="22"/>
      <c r="H51" s="22"/>
      <c r="I51" s="281"/>
      <c r="J51" s="282"/>
      <c r="K51" s="282"/>
      <c r="L51" s="22"/>
      <c r="M51" s="22"/>
      <c r="N51" s="22"/>
      <c r="O51" s="22"/>
      <c r="P51" s="22"/>
      <c r="Q51" s="22"/>
      <c r="R51" s="22"/>
      <c r="S51" s="281"/>
      <c r="T51" s="282"/>
      <c r="U51" s="22"/>
      <c r="V51" s="282"/>
      <c r="X51" s="173"/>
      <c r="Y51" s="112"/>
      <c r="Z51" s="111"/>
    </row>
    <row r="52" spans="1:26" s="275" customFormat="1" ht="14.25" customHeight="1">
      <c r="A52" s="280"/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2"/>
      <c r="V52" s="282"/>
      <c r="X52" s="173"/>
      <c r="Y52" s="112"/>
      <c r="Z52" s="111"/>
    </row>
    <row r="53" spans="1:26" s="275" customFormat="1" ht="14.25" customHeight="1">
      <c r="A53" s="280"/>
      <c r="B53" s="283"/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2"/>
      <c r="V53" s="282"/>
      <c r="X53" s="173"/>
      <c r="Y53" s="112"/>
      <c r="Z53" s="111"/>
    </row>
    <row r="54" spans="1:26" s="275" customFormat="1" ht="14.25" customHeight="1">
      <c r="A54" s="280"/>
      <c r="B54" s="283"/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2"/>
      <c r="V54" s="282"/>
      <c r="X54" s="173"/>
      <c r="Y54" s="112"/>
      <c r="Z54" s="111"/>
    </row>
    <row r="55" spans="1:26" s="275" customFormat="1" ht="14.25" customHeight="1">
      <c r="A55" s="280"/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2"/>
      <c r="V55" s="282"/>
      <c r="X55" s="173"/>
      <c r="Y55" s="112"/>
      <c r="Z55" s="111"/>
    </row>
    <row r="56" spans="1:26" s="275" customFormat="1" ht="14.25" customHeight="1">
      <c r="A56" s="280"/>
      <c r="B56" s="299"/>
      <c r="C56" s="299"/>
      <c r="D56" s="299"/>
      <c r="E56" s="299"/>
      <c r="F56" s="299"/>
      <c r="G56" s="299"/>
      <c r="H56" s="299"/>
      <c r="I56" s="299"/>
      <c r="J56" s="299"/>
      <c r="K56" s="283"/>
      <c r="L56" s="17"/>
      <c r="M56" s="17"/>
      <c r="N56" s="17"/>
      <c r="O56" s="17"/>
      <c r="P56" s="17"/>
      <c r="Q56" s="17"/>
      <c r="R56" s="17"/>
      <c r="S56" s="17"/>
      <c r="T56" s="17"/>
      <c r="U56" s="22"/>
      <c r="V56" s="282"/>
      <c r="X56" s="173"/>
      <c r="Y56" s="112"/>
      <c r="Z56" s="111"/>
    </row>
    <row r="57" spans="1:26" s="275" customFormat="1" ht="14.25" customHeight="1">
      <c r="A57" s="280"/>
      <c r="B57" s="284"/>
      <c r="C57" s="284"/>
      <c r="D57" s="284"/>
      <c r="E57" s="284"/>
      <c r="F57" s="284"/>
      <c r="G57" s="284"/>
      <c r="H57" s="284"/>
      <c r="I57" s="284"/>
      <c r="J57" s="284"/>
      <c r="K57" s="284"/>
      <c r="L57" s="284"/>
      <c r="M57" s="284"/>
      <c r="N57" s="284"/>
      <c r="O57" s="284"/>
      <c r="P57" s="284"/>
      <c r="Q57" s="284"/>
      <c r="R57" s="284"/>
      <c r="S57" s="284"/>
      <c r="T57" s="284"/>
      <c r="U57" s="22"/>
      <c r="V57" s="282"/>
      <c r="X57" s="173"/>
      <c r="Y57" s="112"/>
      <c r="Z57" s="111"/>
    </row>
    <row r="58" spans="1:26" s="275" customFormat="1" ht="14.25" customHeight="1">
      <c r="A58" s="280"/>
      <c r="B58" s="22"/>
      <c r="C58" s="22"/>
      <c r="D58" s="22"/>
      <c r="E58" s="22"/>
      <c r="F58" s="22"/>
      <c r="G58" s="22"/>
      <c r="H58" s="22" t="s">
        <v>28</v>
      </c>
      <c r="I58" s="281"/>
      <c r="J58" s="366">
        <f>SUM(J57-'2020 EoS Pairings'!N11)</f>
        <v>0</v>
      </c>
      <c r="K58" s="282"/>
      <c r="L58" s="22"/>
      <c r="M58" s="22"/>
      <c r="N58" s="22"/>
      <c r="O58" s="22"/>
      <c r="P58" s="22"/>
      <c r="Q58" s="22"/>
      <c r="R58" s="22" t="s">
        <v>29</v>
      </c>
      <c r="S58" s="281"/>
      <c r="T58" s="366">
        <f>SUM(T57-'2020 EoS Pairings'!O11)</f>
        <v>0</v>
      </c>
      <c r="U58" s="22"/>
      <c r="V58" s="366">
        <f>SUM(J58,T58)</f>
        <v>0</v>
      </c>
      <c r="X58" s="173"/>
      <c r="Y58" s="112"/>
      <c r="Z58" s="111"/>
    </row>
    <row r="59" spans="1:26" ht="14.25" customHeight="1">
      <c r="G59" s="477" t="s">
        <v>65</v>
      </c>
      <c r="H59" s="478"/>
      <c r="I59" s="478"/>
      <c r="J59" s="197">
        <f>MAX(J10,J18,J26,J34,J42,J50)</f>
        <v>-3.5</v>
      </c>
      <c r="K59" s="179"/>
      <c r="L59" s="179"/>
      <c r="M59" s="179"/>
      <c r="N59" s="179"/>
      <c r="O59" s="179"/>
      <c r="P59" s="111"/>
      <c r="Q59" s="477" t="s">
        <v>66</v>
      </c>
      <c r="R59" s="478"/>
      <c r="S59" s="478"/>
      <c r="T59" s="197">
        <f>MAX(T10,T18,T26,T34,T42,T50)</f>
        <v>3.5</v>
      </c>
      <c r="U59" s="111"/>
      <c r="V59" s="197">
        <f>MAX(V10,V18,V26,V34,V42)</f>
        <v>-4</v>
      </c>
      <c r="W59" s="482" t="s">
        <v>67</v>
      </c>
      <c r="X59" s="483"/>
      <c r="Y59" s="196"/>
    </row>
    <row r="60" spans="1:26" ht="14.25" customHeight="1">
      <c r="G60" s="479" t="s">
        <v>27</v>
      </c>
      <c r="H60" s="479"/>
      <c r="I60" s="479"/>
      <c r="J60" s="345">
        <f>COUNTIF(J10,AA5)+COUNTIF(J18,AA5)+COUNTIF(J26,AA5)+COUNTIF(J34,AA5)+COUNTIF(J42,AA5)+COUNTIF(J50,AA5)+COUNTIF(J58,AA5)</f>
        <v>1</v>
      </c>
      <c r="K60" s="346"/>
      <c r="L60" s="346"/>
      <c r="M60" s="346"/>
      <c r="N60" s="346"/>
      <c r="O60" s="346"/>
      <c r="P60" s="347"/>
      <c r="Q60" s="480" t="s">
        <v>33</v>
      </c>
      <c r="R60" s="480"/>
      <c r="S60" s="480"/>
      <c r="T60" s="348">
        <f>COUNTIF(T10,AA6)+COUNTIF(T18,AA6)+COUNTIF(T26,AA6)+COUNTIF(T34,AA6)+COUNTIF(T42,AA6)+COUNTIF(T50,AA6)+COUNTIF(T58,AA6)</f>
        <v>1</v>
      </c>
      <c r="U60" s="347"/>
      <c r="V60" s="349">
        <f>COUNTIF(V10,AA7)+COUNTIF(V18,AA7)+COUNTIF(V26,AA7)+COUNTIF(V34,AA7)+COUNTIF(V42,AA7)++COUNTIF(V50,AA7)+COUNTIF(V58,AA7)</f>
        <v>2</v>
      </c>
      <c r="W60" s="481" t="s">
        <v>34</v>
      </c>
      <c r="X60" s="481"/>
      <c r="Y60" s="198"/>
    </row>
    <row r="61" spans="1:26" ht="14.25" customHeight="1">
      <c r="G61" s="179"/>
      <c r="H61" s="179"/>
      <c r="I61" s="179"/>
      <c r="J61" s="179"/>
      <c r="K61" s="179"/>
      <c r="L61" s="179"/>
      <c r="M61" s="179"/>
      <c r="N61" s="179"/>
      <c r="O61" s="179"/>
      <c r="P61" s="111"/>
      <c r="Q61" s="111"/>
      <c r="R61" s="111"/>
      <c r="S61" s="178"/>
      <c r="T61" s="178"/>
      <c r="U61" s="178"/>
      <c r="V61" s="178"/>
      <c r="W61" s="105"/>
      <c r="X61" s="173"/>
      <c r="Y61" s="112"/>
    </row>
    <row r="62" spans="1:26" ht="14.25" customHeight="1">
      <c r="X62" s="173"/>
      <c r="Y62" s="112"/>
    </row>
    <row r="63" spans="1:26" ht="21" customHeight="1">
      <c r="X63" s="173"/>
      <c r="Y63" s="112"/>
    </row>
  </sheetData>
  <mergeCells count="12">
    <mergeCell ref="H10:I10"/>
    <mergeCell ref="R10:S10"/>
    <mergeCell ref="H18:I18"/>
    <mergeCell ref="R18:S18"/>
    <mergeCell ref="H26:I26"/>
    <mergeCell ref="R26:S26"/>
    <mergeCell ref="G59:I59"/>
    <mergeCell ref="Q59:S59"/>
    <mergeCell ref="G60:I60"/>
    <mergeCell ref="Q60:S60"/>
    <mergeCell ref="W60:X60"/>
    <mergeCell ref="W59:X59"/>
  </mergeCells>
  <conditionalFormatting sqref="T18 T10 T26 T34 T42 T50:T51">
    <cfRule type="expression" dxfId="226" priority="12">
      <formula>T10=$Y$14</formula>
    </cfRule>
  </conditionalFormatting>
  <conditionalFormatting sqref="A59:A1048576 A1:A10 A28:A34 A36:A42 A12:A26">
    <cfRule type="cellIs" dxfId="225" priority="9" operator="equal">
      <formula>"Mike or Bill or R+$A$1on or Ed or Steve or Bob or Herb or Pat B"</formula>
    </cfRule>
  </conditionalFormatting>
  <conditionalFormatting sqref="J42 J34 J26 J18 J10 J50:J51">
    <cfRule type="expression" dxfId="224" priority="629">
      <formula>J10=$Y$8</formula>
    </cfRule>
  </conditionalFormatting>
  <conditionalFormatting sqref="V10 V18 V26 V34 V42 V50:V58">
    <cfRule type="expression" dxfId="223" priority="636">
      <formula>V10=$Y$20</formula>
    </cfRule>
  </conditionalFormatting>
  <conditionalFormatting sqref="T50:T51">
    <cfRule type="expression" dxfId="222" priority="6">
      <formula>T50=$Y$14</formula>
    </cfRule>
  </conditionalFormatting>
  <conditionalFormatting sqref="A44:A58">
    <cfRule type="cellIs" dxfId="221" priority="5" operator="equal">
      <formula>"Mike or Bill or R+$A$1on or Ed or Steve or Bob or Herb or Pat B"</formula>
    </cfRule>
  </conditionalFormatting>
  <conditionalFormatting sqref="J50:J51">
    <cfRule type="expression" dxfId="220" priority="7">
      <formula>J50=$Y$8</formula>
    </cfRule>
  </conditionalFormatting>
  <conditionalFormatting sqref="V50:V58">
    <cfRule type="expression" dxfId="219" priority="8">
      <formula>V50=$Y$20</formula>
    </cfRule>
  </conditionalFormatting>
  <conditionalFormatting sqref="T58">
    <cfRule type="expression" dxfId="218" priority="3">
      <formula>T58=$Y$14</formula>
    </cfRule>
  </conditionalFormatting>
  <conditionalFormatting sqref="J58">
    <cfRule type="expression" dxfId="217" priority="4">
      <formula>J58=$Y$8</formula>
    </cfRule>
  </conditionalFormatting>
  <conditionalFormatting sqref="T58">
    <cfRule type="expression" dxfId="216" priority="1">
      <formula>T58=$Y$14</formula>
    </cfRule>
  </conditionalFormatting>
  <conditionalFormatting sqref="J58">
    <cfRule type="expression" dxfId="215" priority="2">
      <formula>J58=$Y$8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2"/>
  <sheetViews>
    <sheetView topLeftCell="A2" zoomScaleNormal="100" workbookViewId="0">
      <selection activeCell="B20" sqref="B20"/>
    </sheetView>
  </sheetViews>
  <sheetFormatPr defaultColWidth="17.26953125" defaultRowHeight="15.75" customHeight="1"/>
  <cols>
    <col min="1" max="12" width="5.453125" style="317" customWidth="1"/>
    <col min="13" max="13" width="5.54296875" style="317" customWidth="1"/>
    <col min="14" max="17" width="5.453125" style="317" customWidth="1"/>
    <col min="18" max="18" width="6" style="317" customWidth="1"/>
    <col min="19" max="20" width="5.54296875" style="317" customWidth="1"/>
    <col min="21" max="21" width="5.1796875" style="317" customWidth="1"/>
    <col min="22" max="22" width="6.26953125" style="317" customWidth="1"/>
    <col min="23" max="23" width="17.26953125" style="317"/>
    <col min="24" max="24" width="17.26953125" style="241"/>
    <col min="25" max="16384" width="17.26953125" style="317"/>
  </cols>
  <sheetData>
    <row r="1" spans="1:24" ht="45.75" customHeight="1">
      <c r="A1" s="8"/>
      <c r="B1" s="509" t="s">
        <v>38</v>
      </c>
      <c r="C1" s="509" t="s">
        <v>39</v>
      </c>
      <c r="D1" s="511" t="s">
        <v>49</v>
      </c>
      <c r="E1" s="513" t="s">
        <v>84</v>
      </c>
      <c r="F1" s="515" t="s">
        <v>11</v>
      </c>
      <c r="G1" s="507" t="s">
        <v>12</v>
      </c>
      <c r="H1" s="503" t="s">
        <v>85</v>
      </c>
      <c r="I1" s="505" t="s">
        <v>14</v>
      </c>
      <c r="J1" s="496" t="s">
        <v>87</v>
      </c>
      <c r="K1" s="496" t="s">
        <v>92</v>
      </c>
      <c r="L1" s="496" t="s">
        <v>43</v>
      </c>
      <c r="M1" s="496" t="s">
        <v>93</v>
      </c>
      <c r="N1" s="496" t="s">
        <v>97</v>
      </c>
      <c r="O1" s="496" t="s">
        <v>94</v>
      </c>
      <c r="P1" s="496" t="s">
        <v>88</v>
      </c>
      <c r="Q1" s="501" t="s">
        <v>79</v>
      </c>
      <c r="R1" s="496" t="s">
        <v>95</v>
      </c>
      <c r="S1" s="496" t="s">
        <v>83</v>
      </c>
      <c r="T1" s="498"/>
    </row>
    <row r="2" spans="1:24" ht="21" customHeight="1">
      <c r="A2" s="6" t="s">
        <v>35</v>
      </c>
      <c r="B2" s="510"/>
      <c r="C2" s="510"/>
      <c r="D2" s="512"/>
      <c r="E2" s="514"/>
      <c r="F2" s="516"/>
      <c r="G2" s="508"/>
      <c r="H2" s="504"/>
      <c r="I2" s="506"/>
      <c r="J2" s="497"/>
      <c r="K2" s="497"/>
      <c r="L2" s="497"/>
      <c r="M2" s="497"/>
      <c r="N2" s="497"/>
      <c r="O2" s="497"/>
      <c r="P2" s="497"/>
      <c r="Q2" s="502"/>
      <c r="R2" s="497"/>
      <c r="S2" s="497"/>
      <c r="T2" s="497"/>
    </row>
    <row r="3" spans="1:24" ht="15.75" customHeight="1">
      <c r="A3" s="17">
        <v>1</v>
      </c>
      <c r="B3" s="56">
        <v>5</v>
      </c>
      <c r="C3" s="21">
        <f>X3</f>
        <v>5</v>
      </c>
      <c r="D3" s="107">
        <f t="shared" ref="D3:D20" si="0">COUNTIF(E3:T3,C3)</f>
        <v>4</v>
      </c>
      <c r="E3" s="22">
        <f>INDEX(AM!$A$3:$Z$34,MATCH($E$1,AM!$A$3:$A$34,0),5)</f>
        <v>6</v>
      </c>
      <c r="F3" s="22">
        <f>INDEX(AM!$A$3:$Z$34,MATCH($F$1,AM!$A$3:$A$34,0),5)</f>
        <v>7</v>
      </c>
      <c r="G3" s="22">
        <f>INDEX(AM!$A$3:$Z$34,MATCH($G$1,AM!$A$3:$A$34,0),5)</f>
        <v>6</v>
      </c>
      <c r="H3" s="22">
        <f>INDEX(AM!$A$3:$Z$34,MATCH($H$1,AM!$A$3:$A$34,0),5)</f>
        <v>5</v>
      </c>
      <c r="I3" s="22">
        <f>INDEX(AM!$A$3:$Z$34,MATCH($I$1,AM!$A$3:$A$34,0),5)</f>
        <v>7</v>
      </c>
      <c r="J3" s="22">
        <f>INDEX(AM!$A$3:$Z$34,MATCH($J$1,AM!$A$3:$A$34,0),5)</f>
        <v>5</v>
      </c>
      <c r="K3" s="22">
        <f>INDEX(AM!$A$3:$Z$34,MATCH($K$1,AM!$A$3:$A$34,0),5)</f>
        <v>6</v>
      </c>
      <c r="L3" s="22">
        <f>INDEX(AM!$A$3:$Z$34,MATCH($L$1,AM!$A$3:$A$34,0),5)</f>
        <v>8</v>
      </c>
      <c r="M3" s="22">
        <f>INDEX(AM!$A$3:$Z$34,MATCH($M$1,AM!$A$3:$A$34,0),5)</f>
        <v>5</v>
      </c>
      <c r="N3" s="22">
        <f>INDEX(AM!$A$3:$Z$34,MATCH($N$1,AM!$A$3:$A$34,0),5)</f>
        <v>6</v>
      </c>
      <c r="O3" s="22">
        <f>INDEX(AM!$A$3:$Z$34,MATCH($O$1,AM!$A$3:$A$34,0),5)</f>
        <v>7</v>
      </c>
      <c r="P3" s="22">
        <f>INDEX(AM!$A$3:$Z$34,MATCH($P$1,AM!$A$3:$A$34,0),5)</f>
        <v>6</v>
      </c>
      <c r="Q3" s="57">
        <f>INDEX(AM!$A$3:$Z$34,MATCH($Q$1,AM!$A$3:$A$34,0),5)</f>
        <v>5</v>
      </c>
      <c r="R3" s="22">
        <f>INDEX(AM!$A$3:$Z$34,MATCH($R$1,AM!$A$3:$A$34,0),5)</f>
        <v>7</v>
      </c>
      <c r="S3" s="22">
        <f>INDEX(AM!$A$3:$Z$34,MATCH($S$1,AM!$A$3:$A$34,0),5)</f>
        <v>8</v>
      </c>
      <c r="T3" s="22"/>
      <c r="U3" s="499" t="s">
        <v>22</v>
      </c>
      <c r="V3" s="500"/>
      <c r="W3" s="45">
        <f>COUNTA(E1:T2)</f>
        <v>15</v>
      </c>
      <c r="X3" s="242">
        <f t="shared" ref="X3:X20" si="1">MIN(E3:T3)</f>
        <v>5</v>
      </c>
    </row>
    <row r="4" spans="1:24" ht="15.75" customHeight="1">
      <c r="A4" s="17">
        <v>2</v>
      </c>
      <c r="B4" s="56">
        <v>4</v>
      </c>
      <c r="C4" s="21">
        <f t="shared" ref="C4:C20" si="2">X4</f>
        <v>4</v>
      </c>
      <c r="D4" s="107">
        <f t="shared" si="0"/>
        <v>4</v>
      </c>
      <c r="E4" s="22">
        <f>INDEX(AM!$A$3:$Z$34,MATCH($E$1,AM!$A$3:$A$34,0),6)</f>
        <v>6</v>
      </c>
      <c r="F4" s="22">
        <f>INDEX(AM!$A$3:$Z$34,MATCH($F$1,AM!$A$3:$A$34,0),6)</f>
        <v>5</v>
      </c>
      <c r="G4" s="22">
        <f>INDEX(AM!$A$3:$Z$34,MATCH($G$1,AM!$A$3:$A$34,0),6)</f>
        <v>5</v>
      </c>
      <c r="H4" s="22">
        <f>INDEX(AM!$A$3:$Z$34,MATCH($H$1,AM!$A$3:$A$34,0),6)</f>
        <v>4</v>
      </c>
      <c r="I4" s="22">
        <f>INDEX(AM!$A$3:$Z$34,MATCH($I$1,AM!$A$3:$A$34,0),6)</f>
        <v>6</v>
      </c>
      <c r="J4" s="22">
        <f>INDEX(AM!$A$3:$Z$34,MATCH($J$1,AM!$A$3:$A$34,0),6)</f>
        <v>4</v>
      </c>
      <c r="K4" s="22">
        <f>INDEX(AM!$A$3:$Z$34,MATCH($K$1,AM!$A$3:$A$34,0),6)</f>
        <v>6</v>
      </c>
      <c r="L4" s="22">
        <f>INDEX(AM!$A$3:$Z$34,MATCH($L$1,AM!$A$3:$A$34,0),6)</f>
        <v>7</v>
      </c>
      <c r="M4" s="22">
        <f>INDEX(AM!$A$3:$Z$34,MATCH($M$1,AM!$A$3:$A$34,0),6)</f>
        <v>5</v>
      </c>
      <c r="N4" s="22">
        <f>INDEX(AM!$A$3:$Z$34,MATCH($N$1,AM!$A$3:$A$34,0),6)</f>
        <v>5</v>
      </c>
      <c r="O4" s="22">
        <f>INDEX(AM!$A$3:$Z$34,MATCH($O$1,AM!$A$3:$A$34,0),6)</f>
        <v>4</v>
      </c>
      <c r="P4" s="22">
        <f>INDEX(AM!$A$3:$Z$34,MATCH($P$1,AM!$A$3:$A$34,0),6)</f>
        <v>6</v>
      </c>
      <c r="Q4" s="22">
        <f>INDEX(AM!$A$3:$Z$34,MATCH($Q$1,AM!$A$3:$A$34,0),6)</f>
        <v>5</v>
      </c>
      <c r="R4" s="22">
        <f>INDEX(AM!$A$3:$Z$34,MATCH($R$1,AM!$A$3:$A$34,0),6)</f>
        <v>7</v>
      </c>
      <c r="S4" s="22">
        <f>INDEX(AM!$A$3:$Z$34,MATCH($S$1,AM!$A$3:$A$34,0),6)</f>
        <v>4</v>
      </c>
      <c r="T4" s="22"/>
      <c r="U4" s="169"/>
      <c r="V4" s="240"/>
      <c r="W4" s="239">
        <f>W3*5</f>
        <v>75</v>
      </c>
      <c r="X4" s="242">
        <f t="shared" si="1"/>
        <v>4</v>
      </c>
    </row>
    <row r="5" spans="1:24" ht="15.75" customHeight="1">
      <c r="A5" s="17">
        <v>3</v>
      </c>
      <c r="B5" s="56">
        <v>4</v>
      </c>
      <c r="C5" s="21">
        <f t="shared" si="2"/>
        <v>4</v>
      </c>
      <c r="D5" s="107">
        <f t="shared" si="0"/>
        <v>2</v>
      </c>
      <c r="E5" s="22">
        <f>INDEX(AM!$A$3:$Z$34,MATCH($E$1,AM!$A$3:$A$34,0),7)</f>
        <v>4</v>
      </c>
      <c r="F5" s="22">
        <f>INDEX(AM!$A$3:$Z$34,MATCH($F$1,AM!$A$3:$A$34,0),7)</f>
        <v>8</v>
      </c>
      <c r="G5" s="22">
        <f>INDEX(AM!$A$3:$Z$34,MATCH($G$1,AM!$A$3:$A$34,0),7)</f>
        <v>5</v>
      </c>
      <c r="H5" s="22">
        <f>INDEX(AM!$A$3:$Z$34,MATCH($H$1,AM!$A$3:$A$34,0),7)</f>
        <v>5</v>
      </c>
      <c r="I5" s="336">
        <f>INDEX(AM!$A$3:$Z$34,MATCH($I$1,AM!$A$3:$A$34,0),7)</f>
        <v>5</v>
      </c>
      <c r="J5" s="22">
        <f>INDEX(AM!$A$3:$Z$34,MATCH($J$1,AM!$A$3:$A$34,0),7)</f>
        <v>5</v>
      </c>
      <c r="K5" s="22">
        <f>INDEX(AM!$A$3:$Z$34,MATCH($K$1,AM!$A$3:$A$34,0),7)</f>
        <v>5</v>
      </c>
      <c r="L5" s="22">
        <f>INDEX(AM!$A$3:$Z$34,MATCH($L$1,AM!$A$3:$A$34,0),7)</f>
        <v>5</v>
      </c>
      <c r="M5" s="22">
        <f>INDEX(AM!$A$3:$Z$34,MATCH($M$1,AM!$A$3:$A$34,0),7)</f>
        <v>5</v>
      </c>
      <c r="N5" s="22">
        <f>INDEX(AM!$A$3:$Z$34,MATCH($N$1,AM!$A$3:$A$34,0),7)</f>
        <v>6</v>
      </c>
      <c r="O5" s="22">
        <f>INDEX(AM!$A$3:$Z$34,MATCH($O$1,AM!$A$3:$A$34,0),7)</f>
        <v>6</v>
      </c>
      <c r="P5" s="22">
        <f>INDEX(AM!$A$3:$Z$34,MATCH($P$1,AM!$A$3:$A$34,0),7)</f>
        <v>5</v>
      </c>
      <c r="Q5" s="22">
        <f>INDEX(AM!$A$3:$Z$34,MATCH($Q$1,AM!$A$3:$A$34,0),7)</f>
        <v>4</v>
      </c>
      <c r="R5" s="22">
        <f>INDEX(AM!$A$3:$Z$34,MATCH($R$1,AM!$A$3:$A$34,0),7)</f>
        <v>7</v>
      </c>
      <c r="S5" s="22">
        <f>INDEX(AM!$A$3:$Z$34,MATCH($S$1,AM!$A$3:$A$34,0),7)</f>
        <v>7</v>
      </c>
      <c r="T5" s="22"/>
      <c r="U5" s="499" t="s">
        <v>36</v>
      </c>
      <c r="V5" s="500"/>
      <c r="W5" s="46">
        <v>3</v>
      </c>
      <c r="X5" s="242">
        <f t="shared" si="1"/>
        <v>4</v>
      </c>
    </row>
    <row r="6" spans="1:24" ht="15.75" customHeight="1">
      <c r="A6" s="17">
        <v>4</v>
      </c>
      <c r="B6" s="56">
        <v>3</v>
      </c>
      <c r="C6" s="21">
        <f t="shared" si="2"/>
        <v>3</v>
      </c>
      <c r="D6" s="107">
        <f t="shared" si="0"/>
        <v>5</v>
      </c>
      <c r="E6" s="22">
        <f>INDEX(AM!$A$3:$Z$34,MATCH($E$1,AM!$A$3:$A$34,0),8)</f>
        <v>4</v>
      </c>
      <c r="F6" s="22">
        <f>INDEX(AM!$A$3:$Z$34,MATCH($F$1,AM!$A$3:$A$34,0),8)</f>
        <v>4</v>
      </c>
      <c r="G6" s="22">
        <f>INDEX(AM!$A$3:$Z$34,MATCH($G$1,AM!$A$3:$A$34,0),8)</f>
        <v>4</v>
      </c>
      <c r="H6" s="22">
        <f>INDEX(AM!$A$3:$Z$34,MATCH($H$1,AM!$A$3:$A$34,0),8)</f>
        <v>4</v>
      </c>
      <c r="I6" s="22">
        <f>INDEX(AM!$A$3:$Z$34,MATCH($I$1,AM!$A$3:$A$34,0),8)</f>
        <v>3</v>
      </c>
      <c r="J6" s="22">
        <f>INDEX(AM!$A$3:$Z$34,MATCH($J$1,AM!$A$3:$A$34,0),8)</f>
        <v>3</v>
      </c>
      <c r="K6" s="22">
        <f>INDEX(AM!$A$3:$Z$34,MATCH($K$1,AM!$A$3:$A$34,0),8)</f>
        <v>3</v>
      </c>
      <c r="L6" s="22">
        <f>INDEX(AM!$A$3:$Z$34,MATCH($L$1,AM!$A$3:$A$34,0),8)</f>
        <v>5</v>
      </c>
      <c r="M6" s="22">
        <f>INDEX(AM!$A$3:$Z$34,MATCH($M$1,AM!$A$3:$A$34,0),8)</f>
        <v>3</v>
      </c>
      <c r="N6" s="22">
        <f>INDEX(AM!$A$3:$Z$34,MATCH($N$1,AM!$A$3:$A$34,0),8)</f>
        <v>4</v>
      </c>
      <c r="O6" s="22">
        <f>INDEX(AM!$A$3:$Z$34,MATCH($O$1,AM!$A$3:$A$34,0),8)</f>
        <v>4</v>
      </c>
      <c r="P6" s="22">
        <f>INDEX(AM!$A$3:$Z$34,MATCH($P$1,AM!$A$3:$A$34,0),8)</f>
        <v>3</v>
      </c>
      <c r="Q6" s="22">
        <f>INDEX(AM!$A$3:$Z$34,MATCH($Q$1,AM!$A$3:$A$34,0),8)</f>
        <v>4</v>
      </c>
      <c r="R6" s="22">
        <f>INDEX(AM!$A$3:$Z$34,MATCH($R$1,AM!$A$3:$A$34,0),8)</f>
        <v>4</v>
      </c>
      <c r="S6" s="22">
        <f>INDEX(AM!$A$3:$Z$34,MATCH($S$1,AM!$A$3:$A$34,0),8)</f>
        <v>4</v>
      </c>
      <c r="T6" s="22"/>
      <c r="U6" s="490" t="s">
        <v>37</v>
      </c>
      <c r="V6" s="491"/>
      <c r="W6" s="47">
        <f>IFERROR(W4/W5,0)</f>
        <v>25</v>
      </c>
      <c r="X6" s="242">
        <f t="shared" si="1"/>
        <v>3</v>
      </c>
    </row>
    <row r="7" spans="1:24" ht="15.75" customHeight="1">
      <c r="A7" s="17">
        <v>5</v>
      </c>
      <c r="B7" s="56">
        <v>5</v>
      </c>
      <c r="C7" s="21">
        <f t="shared" si="2"/>
        <v>4</v>
      </c>
      <c r="D7" s="107">
        <f t="shared" si="0"/>
        <v>1</v>
      </c>
      <c r="E7" s="22">
        <f>INDEX(AM!$A$3:$Z$34,MATCH($E$1,AM!$A$3:$A$34,0),9)</f>
        <v>8</v>
      </c>
      <c r="F7" s="22">
        <f>INDEX(AM!$A$3:$Z$34,MATCH($F$1,AM!$A$3:$A$34,0),9)</f>
        <v>7</v>
      </c>
      <c r="G7" s="22">
        <f>INDEX(AM!$A$3:$Z$34,MATCH($G$1,AM!$A$3:$A$34,0),9)</f>
        <v>6</v>
      </c>
      <c r="H7" s="22">
        <f>INDEX(AM!$A$3:$Z$34,MATCH($H$1,AM!$A$3:$A$34,0),9)</f>
        <v>6</v>
      </c>
      <c r="I7" s="22">
        <f>INDEX(AM!$A$3:$Z$34,MATCH($I$1,AM!$A$3:$A$34,0),9)</f>
        <v>7</v>
      </c>
      <c r="J7" s="22">
        <f>INDEX(AM!$A$3:$Z$34,MATCH($J$1,AM!$A$3:$A$34,0),9)</f>
        <v>7</v>
      </c>
      <c r="K7" s="22">
        <f>INDEX(AM!$A$3:$Z$34,MATCH($K$1,AM!$A$3:$A$34,0),9)</f>
        <v>6</v>
      </c>
      <c r="L7" s="22">
        <f>INDEX(AM!$A$3:$Z$34,MATCH($L$1,AM!$A$3:$A$34,0),9)</f>
        <v>7</v>
      </c>
      <c r="M7" s="22">
        <f>INDEX(AM!$A$3:$Z$34,MATCH($M$1,AM!$A$3:$A$34,0),9)</f>
        <v>7</v>
      </c>
      <c r="N7" s="22">
        <f>INDEX(AM!$A$3:$Z$34,MATCH($N$1,AM!$A$3:$A$34,0),9)</f>
        <v>8</v>
      </c>
      <c r="O7" s="22">
        <f>INDEX(AM!$A$3:$Z$34,MATCH($O$1,AM!$A$3:$A$34,0),9)</f>
        <v>7</v>
      </c>
      <c r="P7" s="22">
        <f>INDEX(AM!$A$3:$Z$34,MATCH($P$1,AM!$A$3:$A$34,0),9)</f>
        <v>8</v>
      </c>
      <c r="Q7" s="22">
        <f>INDEX(AM!$A$3:$Z$34,MATCH($Q$1,AM!$A$3:$A$34,0),9)</f>
        <v>4</v>
      </c>
      <c r="R7" s="22">
        <f>INDEX(AM!$A$3:$Z$34,MATCH($R$1,AM!$A$3:$A$34,0),9)</f>
        <v>7</v>
      </c>
      <c r="S7" s="22">
        <f>INDEX(AM!$A$3:$Z$34,MATCH($S$1,AM!$A$3:$A$34,0),9)</f>
        <v>6</v>
      </c>
      <c r="T7" s="22"/>
      <c r="V7" s="16"/>
      <c r="W7" s="16"/>
      <c r="X7" s="242">
        <f t="shared" si="1"/>
        <v>4</v>
      </c>
    </row>
    <row r="8" spans="1:24" ht="15.75" customHeight="1">
      <c r="A8" s="17">
        <v>6</v>
      </c>
      <c r="B8" s="56">
        <v>4</v>
      </c>
      <c r="C8" s="21">
        <f t="shared" si="2"/>
        <v>4</v>
      </c>
      <c r="D8" s="107">
        <f t="shared" si="0"/>
        <v>3</v>
      </c>
      <c r="E8" s="22">
        <f>INDEX(AM!$A$3:$Z$34,MATCH($E$1,AM!$A$3:$A$34,0),10)</f>
        <v>6</v>
      </c>
      <c r="F8" s="22">
        <f>INDEX(AM!$A$3:$Z$34,MATCH($F$1,AM!$A$3:$A$34,0),10)</f>
        <v>6</v>
      </c>
      <c r="G8" s="22">
        <f>INDEX(AM!$A$3:$Z$34,MATCH($G$1,AM!$A$3:$A$34,0),10)</f>
        <v>5</v>
      </c>
      <c r="H8" s="22">
        <f>INDEX(AM!$A$3:$Z$34,MATCH($H$1,AM!$A$3:$A$34,0),10)</f>
        <v>4</v>
      </c>
      <c r="I8" s="22">
        <f>INDEX(AM!$A$3:$Z$34,MATCH($I$1,AM!$A$3:$A$34,0),10)</f>
        <v>5</v>
      </c>
      <c r="J8" s="22">
        <f>INDEX(AM!$A$3:$Z$34,MATCH($J$1,AM!$A$3:$A$34,0),10)</f>
        <v>5</v>
      </c>
      <c r="K8" s="22">
        <f>INDEX(AM!$A$3:$Z$34,MATCH($K$1,AM!$A$3:$A$34,0),10)</f>
        <v>6</v>
      </c>
      <c r="L8" s="22">
        <f>INDEX(AM!$A$3:$Z$34,MATCH($L$1,AM!$A$3:$A$34,0),10)</f>
        <v>5</v>
      </c>
      <c r="M8" s="22">
        <f>INDEX(AM!$A$3:$Z$34,MATCH($M$1,AM!$A$3:$A$34,0),10)</f>
        <v>4</v>
      </c>
      <c r="N8" s="22">
        <f>INDEX(AM!$A$3:$Z$34,MATCH($N$1,AM!$A$3:$A$34,0),10)</f>
        <v>5</v>
      </c>
      <c r="O8" s="22">
        <f>INDEX(AM!$A$3:$Z$34,MATCH($O$1,AM!$A$3:$A$34,0),10)</f>
        <v>5</v>
      </c>
      <c r="P8" s="22">
        <f>INDEX(AM!$A$3:$Z$34,MATCH($P$1,AM!$A$3:$A$34,0),10)</f>
        <v>5</v>
      </c>
      <c r="Q8" s="22">
        <f>INDEX(AM!$A$3:$Z$34,MATCH($Q$1,AM!$A$3:$A$34,0),10)</f>
        <v>4</v>
      </c>
      <c r="R8" s="22">
        <f>INDEX(AM!$A$3:$Z$34,MATCH($R$1,AM!$A$3:$A$34,0),10)</f>
        <v>7</v>
      </c>
      <c r="S8" s="22">
        <f>INDEX(AM!$A$3:$Z$34,MATCH($S$1,AM!$A$3:$A$34,0),10)</f>
        <v>5</v>
      </c>
      <c r="T8" s="22"/>
      <c r="V8" s="16"/>
      <c r="W8" s="16"/>
      <c r="X8" s="242">
        <f t="shared" si="1"/>
        <v>4</v>
      </c>
    </row>
    <row r="9" spans="1:24" ht="15.75" customHeight="1">
      <c r="A9" s="17">
        <v>7</v>
      </c>
      <c r="B9" s="56">
        <v>3</v>
      </c>
      <c r="C9" s="21">
        <f t="shared" si="2"/>
        <v>3</v>
      </c>
      <c r="D9" s="107">
        <f t="shared" si="0"/>
        <v>5</v>
      </c>
      <c r="E9" s="22">
        <f>INDEX(AM!$A$3:$Z$34,MATCH($E$1,AM!$A$3:$A$34,0),11)</f>
        <v>4</v>
      </c>
      <c r="F9" s="22">
        <f>INDEX(AM!$A$3:$Z$34,MATCH($F$1,AM!$A$3:$A$34,0),11)</f>
        <v>3</v>
      </c>
      <c r="G9" s="22">
        <f>INDEX(AM!$A$3:$Z$34,MATCH($G$1,AM!$A$3:$A$34,0),11)</f>
        <v>3</v>
      </c>
      <c r="H9" s="22">
        <f>INDEX(AM!$A$3:$Z$34,MATCH($H$1,AM!$A$3:$A$34,0),11)</f>
        <v>3</v>
      </c>
      <c r="I9" s="22">
        <f>INDEX(AM!$A$3:$Z$34,MATCH($I$1,AM!$A$3:$A$34,0),11)</f>
        <v>5</v>
      </c>
      <c r="J9" s="22">
        <f>INDEX(AM!$A$3:$Z$34,MATCH($J$1,AM!$A$3:$A$34,0),11)</f>
        <v>5</v>
      </c>
      <c r="K9" s="22">
        <f>INDEX(AM!$A$3:$Z$34,MATCH($K$1,AM!$A$3:$A$34,0),11)</f>
        <v>4</v>
      </c>
      <c r="L9" s="22">
        <f>INDEX(AM!$A$3:$Z$34,MATCH($L$1,AM!$A$3:$A$34,0),11)</f>
        <v>4</v>
      </c>
      <c r="M9" s="22">
        <f>INDEX(AM!$A$3:$Z$34,MATCH($M$1,AM!$A$3:$A$34,0),11)</f>
        <v>4</v>
      </c>
      <c r="N9" s="22">
        <f>INDEX(AM!$A$3:$Z$34,MATCH($N$1,AM!$A$3:$A$34,0),11)</f>
        <v>5</v>
      </c>
      <c r="O9" s="22">
        <f>INDEX(AM!$A$3:$Z$34,MATCH($O$1,AM!$A$3:$A$34,0),11)</f>
        <v>3</v>
      </c>
      <c r="P9" s="22">
        <f>INDEX(AM!$A$3:$Z$34,MATCH($P$1,AM!$A$3:$A$34,0),11)</f>
        <v>5</v>
      </c>
      <c r="Q9" s="22">
        <f>INDEX(AM!$A$3:$Z$34,MATCH($Q$1,AM!$A$3:$A$34,0),11)</f>
        <v>4</v>
      </c>
      <c r="R9" s="22">
        <f>INDEX(AM!$A$3:$Z$34,MATCH($R$1,AM!$A$3:$A$34,0),11)</f>
        <v>9</v>
      </c>
      <c r="S9" s="22">
        <f>INDEX(AM!$A$3:$Z$34,MATCH($S$1,AM!$A$3:$A$34,0),11)</f>
        <v>3</v>
      </c>
      <c r="T9" s="22"/>
      <c r="V9" s="16"/>
      <c r="W9" s="16"/>
      <c r="X9" s="242">
        <f t="shared" si="1"/>
        <v>3</v>
      </c>
    </row>
    <row r="10" spans="1:24" ht="15.75" customHeight="1">
      <c r="A10" s="17">
        <v>8</v>
      </c>
      <c r="B10" s="56">
        <v>4</v>
      </c>
      <c r="C10" s="21">
        <f t="shared" si="2"/>
        <v>4</v>
      </c>
      <c r="D10" s="107">
        <f t="shared" si="0"/>
        <v>2</v>
      </c>
      <c r="E10" s="22">
        <f>INDEX(AM!$A$3:$Z$34,MATCH($E$1,AM!$A$3:$A$34,0),12)</f>
        <v>6</v>
      </c>
      <c r="F10" s="22">
        <f>INDEX(AM!$A$3:$Z$34,MATCH($F$1,AM!$A$3:$A$34,0),12)</f>
        <v>6</v>
      </c>
      <c r="G10" s="22">
        <f>INDEX(AM!$A$3:$Z$34,MATCH($G$1,AM!$A$3:$A$34,0),12)</f>
        <v>6</v>
      </c>
      <c r="H10" s="22">
        <f>INDEX(AM!$A$3:$Z$34,MATCH($H$1,AM!$A$3:$A$34,0),12)</f>
        <v>4</v>
      </c>
      <c r="I10" s="22">
        <f>INDEX(AM!$A$3:$Z$34,MATCH($I$1,AM!$A$3:$A$34,0),12)</f>
        <v>7</v>
      </c>
      <c r="J10" s="22">
        <f>INDEX(AM!$A$3:$Z$34,MATCH($J$1,AM!$A$3:$A$34,0),12)</f>
        <v>7</v>
      </c>
      <c r="K10" s="22">
        <f>INDEX(AM!$A$3:$Z$34,MATCH($K$1,AM!$A$3:$A$34,0),12)</f>
        <v>4</v>
      </c>
      <c r="L10" s="22">
        <f>INDEX(AM!$A$3:$Z$34,MATCH($L$1,AM!$A$3:$A$34,0),12)</f>
        <v>6</v>
      </c>
      <c r="M10" s="22">
        <f>INDEX(AM!$A$3:$Z$34,MATCH($M$1,AM!$A$3:$A$34,0),12)</f>
        <v>5</v>
      </c>
      <c r="N10" s="22">
        <f>INDEX(AM!$A$3:$Z$34,MATCH($N$1,AM!$A$3:$A$34,0),12)</f>
        <v>5</v>
      </c>
      <c r="O10" s="22">
        <f>INDEX(AM!$A$3:$Z$34,MATCH($O$1,AM!$A$3:$A$34,0),12)</f>
        <v>5</v>
      </c>
      <c r="P10" s="22">
        <f>INDEX(AM!$A$3:$Z$34,MATCH($P$1,AM!$A$3:$A$34,0),12)</f>
        <v>6</v>
      </c>
      <c r="Q10" s="22">
        <f>INDEX(AM!$A$3:$Z$34,MATCH($Q$1,AM!$A$3:$A$34,0),12)</f>
        <v>5</v>
      </c>
      <c r="R10" s="22">
        <f>INDEX(AM!$A$3:$Z$34,MATCH($R$1,AM!$A$3:$A$34,0),12)</f>
        <v>9</v>
      </c>
      <c r="S10" s="22">
        <f>INDEX(AM!$A$3:$Z$34,MATCH($S$1,AM!$A$3:$A$34,0),12)</f>
        <v>6</v>
      </c>
      <c r="T10" s="22"/>
      <c r="V10" s="16"/>
      <c r="W10" s="16"/>
      <c r="X10" s="242">
        <f t="shared" si="1"/>
        <v>4</v>
      </c>
    </row>
    <row r="11" spans="1:24" ht="15.75" customHeight="1">
      <c r="A11" s="17">
        <v>9</v>
      </c>
      <c r="B11" s="56">
        <v>4</v>
      </c>
      <c r="C11" s="21">
        <f t="shared" si="2"/>
        <v>3</v>
      </c>
      <c r="D11" s="107">
        <f t="shared" si="0"/>
        <v>3</v>
      </c>
      <c r="E11" s="22">
        <f>INDEX(AM!$A$3:$Z$34,MATCH($E$1,AM!$A$3:$A$34,0),13)</f>
        <v>4</v>
      </c>
      <c r="F11" s="22">
        <f>INDEX(AM!$A$3:$Z$34,MATCH($F$1,AM!$A$3:$A$34,0),13)</f>
        <v>6</v>
      </c>
      <c r="G11" s="22">
        <f>INDEX(AM!$A$3:$Z$34,MATCH($G$1,AM!$A$3:$A$34,0),13)</f>
        <v>4</v>
      </c>
      <c r="H11" s="22">
        <f>INDEX(AM!$A$3:$Z$34,MATCH($H$1,AM!$A$3:$A$34,0),13)</f>
        <v>4</v>
      </c>
      <c r="I11" s="22">
        <f>INDEX(AM!$A$3:$Z$34,MATCH($I$1,AM!$A$3:$A$34,0),13)</f>
        <v>5</v>
      </c>
      <c r="J11" s="22">
        <f>INDEX(AM!$A$3:$Z$34,MATCH($J$1,AM!$A$3:$A$34,0),13)</f>
        <v>3</v>
      </c>
      <c r="K11" s="22">
        <f>INDEX(AM!$A$3:$Z$34,MATCH($K$1,AM!$A$3:$A$34,0),13)</f>
        <v>5</v>
      </c>
      <c r="L11" s="22">
        <f>INDEX(AM!$A$3:$Z$34,MATCH($L$1,AM!$A$3:$A$34,0),13)</f>
        <v>5</v>
      </c>
      <c r="M11" s="22">
        <f>INDEX(AM!$A$3:$Z$34,MATCH($M$1,AM!$A$3:$A$34,0),13)</f>
        <v>5</v>
      </c>
      <c r="N11" s="22">
        <f>INDEX(AM!$A$3:$Z$34,MATCH($N$1,AM!$A$3:$A$34,0),13)</f>
        <v>3</v>
      </c>
      <c r="O11" s="22">
        <f>INDEX(AM!$A$3:$Z$34,MATCH($O$1,AM!$A$3:$A$34,0),13)</f>
        <v>5</v>
      </c>
      <c r="P11" s="22">
        <f>INDEX(AM!$A$3:$Z$34,MATCH($P$1,AM!$A$3:$A$34,0),13)</f>
        <v>5</v>
      </c>
      <c r="Q11" s="22">
        <f>INDEX(AM!$A$3:$Z$34,MATCH($Q$1,AM!$A$3:$A$34,0),13)</f>
        <v>3</v>
      </c>
      <c r="R11" s="22">
        <f>INDEX(AM!$A$3:$Z$34,MATCH($R$1,AM!$A$3:$A$34,0),13)</f>
        <v>9</v>
      </c>
      <c r="S11" s="22">
        <f>INDEX(AM!$A$3:$Z$34,MATCH($S$1,AM!$A$3:$A$34,0),13)</f>
        <v>5</v>
      </c>
      <c r="T11" s="22"/>
      <c r="V11" s="16"/>
      <c r="W11" s="16"/>
      <c r="X11" s="242">
        <f t="shared" si="1"/>
        <v>3</v>
      </c>
    </row>
    <row r="12" spans="1:24" ht="15.75" customHeight="1">
      <c r="A12" s="17">
        <v>10</v>
      </c>
      <c r="B12" s="56">
        <v>5</v>
      </c>
      <c r="C12" s="21">
        <f t="shared" si="2"/>
        <v>5</v>
      </c>
      <c r="D12" s="107">
        <f t="shared" si="0"/>
        <v>7</v>
      </c>
      <c r="E12" s="22">
        <f>INDEX(AM!$A$3:$Z$34,MATCH($E$1,AM!$A$3:$A$34,0),15)</f>
        <v>7</v>
      </c>
      <c r="F12" s="22">
        <f>INDEX(AM!$A$3:$Z$34,MATCH($F$1,AM!$A$3:$A$34,0),15)</f>
        <v>8</v>
      </c>
      <c r="G12" s="22">
        <f>INDEX(AM!$A$3:$Z$34,MATCH($G$1,AM!$A$3:$A$34,0),15)</f>
        <v>7</v>
      </c>
      <c r="H12" s="22">
        <f>INDEX(AM!$A$3:$Z$34,MATCH($H$1,AM!$A$3:$A$34,0),15)</f>
        <v>5</v>
      </c>
      <c r="I12" s="22">
        <f>INDEX(AM!$A$3:$Z$34,MATCH($I$1,AM!$A$3:$A$34,0),15)</f>
        <v>5</v>
      </c>
      <c r="J12" s="22">
        <f>INDEX(AM!$A$3:$Z$34,MATCH($J$1,AM!$A$3:$A$34,0),15)</f>
        <v>6</v>
      </c>
      <c r="K12" s="22">
        <f>INDEX(AM!$A$3:$Z$34,MATCH($K$1,AM!$A$3:$A$34,0),15)</f>
        <v>5</v>
      </c>
      <c r="L12" s="22">
        <f>INDEX(AM!$A$3:$Z$34,MATCH($L$1,AM!$A$3:$A$34,0),15)</f>
        <v>6</v>
      </c>
      <c r="M12" s="22">
        <f>INDEX(AM!$A$3:$Z$34,MATCH($M$1,AM!$A$3:$A$34,0),15)</f>
        <v>5</v>
      </c>
      <c r="N12" s="22">
        <f>INDEX(AM!$A$3:$Z$34,MATCH($N$1,AM!$A$3:$A$34,0),15)</f>
        <v>5</v>
      </c>
      <c r="O12" s="22">
        <f>INDEX(AM!$A$3:$Z$34,MATCH($O$1,AM!$A$3:$A$34,0),15)</f>
        <v>6</v>
      </c>
      <c r="P12" s="22">
        <f>INDEX(AM!$A$3:$Z$34,MATCH($P$1,AM!$A$3:$A$34,0),15)</f>
        <v>5</v>
      </c>
      <c r="Q12" s="22">
        <f>INDEX(AM!$A$3:$Z$34,MATCH($Q$1,AM!$A$3:$A$34,0),15)</f>
        <v>5</v>
      </c>
      <c r="R12" s="22">
        <f>INDEX(AM!$A$3:$Z$34,MATCH($R$1,AM!$A$3:$A$34,0),15)</f>
        <v>7</v>
      </c>
      <c r="S12" s="22">
        <f>INDEX(AM!$A$3:$Z$34,MATCH($S$1,AM!$A$3:$A$34,0),15)</f>
        <v>7</v>
      </c>
      <c r="T12" s="22"/>
      <c r="V12" s="16"/>
      <c r="W12" s="16"/>
      <c r="X12" s="242">
        <f t="shared" si="1"/>
        <v>5</v>
      </c>
    </row>
    <row r="13" spans="1:24" ht="15.75" customHeight="1">
      <c r="A13" s="17">
        <v>11</v>
      </c>
      <c r="B13" s="56">
        <v>4</v>
      </c>
      <c r="C13" s="21">
        <f t="shared" si="2"/>
        <v>4</v>
      </c>
      <c r="D13" s="107">
        <f t="shared" si="0"/>
        <v>9</v>
      </c>
      <c r="E13" s="22">
        <f>INDEX(AM!$A$3:$Z$34,MATCH($E$1,AM!$A$3:$A$34,0),16)</f>
        <v>6</v>
      </c>
      <c r="F13" s="22">
        <f>INDEX(AM!$A$3:$Z$34,MATCH($F$1,AM!$A$3:$A$34,0),16)</f>
        <v>5</v>
      </c>
      <c r="G13" s="22">
        <f>INDEX(AM!$A$3:$Z$34,MATCH($G$1,AM!$A$3:$A$34,0),16)</f>
        <v>4</v>
      </c>
      <c r="H13" s="22">
        <f>INDEX(AM!$A$3:$Z$34,MATCH($H$1,AM!$A$3:$A$34,0),16)</f>
        <v>5</v>
      </c>
      <c r="I13" s="22">
        <f>INDEX(AM!$A$3:$Z$34,MATCH($I$1,AM!$A$3:$A$34,0),16)</f>
        <v>4</v>
      </c>
      <c r="J13" s="22">
        <f>INDEX(AM!$A$3:$Z$34,MATCH($J$1,AM!$A$3:$A$34,0),16)</f>
        <v>4</v>
      </c>
      <c r="K13" s="22">
        <f>INDEX(AM!$A$3:$Z$34,MATCH($K$1,AM!$A$3:$A$34,0),16)</f>
        <v>5</v>
      </c>
      <c r="L13" s="22">
        <f>INDEX(AM!$A$3:$Z$34,MATCH($L$1,AM!$A$3:$A$34,0),16)</f>
        <v>4</v>
      </c>
      <c r="M13" s="22">
        <f>INDEX(AM!$A$3:$Z$34,MATCH($M$1,AM!$A$3:$A$34,0),16)</f>
        <v>4</v>
      </c>
      <c r="N13" s="22">
        <f>INDEX(AM!$A$3:$Z$34,MATCH($N$1,AM!$A$3:$A$34,0),16)</f>
        <v>4</v>
      </c>
      <c r="O13" s="22">
        <f>INDEX(AM!$A$3:$Z$34,MATCH($O$1,AM!$A$3:$A$34,0),16)</f>
        <v>4</v>
      </c>
      <c r="P13" s="22">
        <f>INDEX(AM!$A$3:$Z$34,MATCH($P$1,AM!$A$3:$A$34,0),16)</f>
        <v>4</v>
      </c>
      <c r="Q13" s="22">
        <f>INDEX(AM!$A$3:$Z$34,MATCH($Q$1,AM!$A$3:$A$34,0),16)</f>
        <v>4</v>
      </c>
      <c r="R13" s="22">
        <f>INDEX(AM!$A$3:$Z$34,MATCH($R$1,AM!$A$3:$A$34,0),16)</f>
        <v>6</v>
      </c>
      <c r="S13" s="22">
        <f>INDEX(AM!$A$3:$Z$34,MATCH($S$1,AM!$A$3:$A$34,0),16)</f>
        <v>7</v>
      </c>
      <c r="T13" s="22"/>
      <c r="V13" s="16"/>
      <c r="W13" s="16"/>
      <c r="X13" s="242">
        <f t="shared" si="1"/>
        <v>4</v>
      </c>
    </row>
    <row r="14" spans="1:24" ht="15.75" customHeight="1">
      <c r="A14" s="17">
        <v>12</v>
      </c>
      <c r="B14" s="56">
        <v>3</v>
      </c>
      <c r="C14" s="21">
        <f t="shared" si="2"/>
        <v>3</v>
      </c>
      <c r="D14" s="107">
        <f t="shared" si="0"/>
        <v>4</v>
      </c>
      <c r="E14" s="22">
        <f>INDEX(AM!$A$3:$Z$34,MATCH($E$1,AM!$A$3:$A$34,0),17)</f>
        <v>8</v>
      </c>
      <c r="F14" s="22">
        <f>INDEX(AM!$A$3:$Z$34,MATCH($F$1,AM!$A$3:$A$34,0),17)</f>
        <v>4</v>
      </c>
      <c r="G14" s="22">
        <f>INDEX(AM!$A$3:$Z$34,MATCH($G$1,AM!$A$3:$A$34,0),17)</f>
        <v>6</v>
      </c>
      <c r="H14" s="22">
        <f>INDEX(AM!$A$3:$Z$34,MATCH($H$1,AM!$A$3:$A$34,0),17)</f>
        <v>4</v>
      </c>
      <c r="I14" s="22">
        <f>INDEX(AM!$A$3:$Z$34,MATCH($I$1,AM!$A$3:$A$34,0),17)</f>
        <v>3</v>
      </c>
      <c r="J14" s="22">
        <f>INDEX(AM!$A$3:$Z$34,MATCH($J$1,AM!$A$3:$A$34,0),17)</f>
        <v>4</v>
      </c>
      <c r="K14" s="22">
        <f>INDEX(AM!$A$3:$Z$34,MATCH($K$1,AM!$A$3:$A$34,0),17)</f>
        <v>8</v>
      </c>
      <c r="L14" s="22">
        <f>INDEX(AM!$A$3:$Z$34,MATCH($L$1,AM!$A$3:$A$34,0),17)</f>
        <v>3</v>
      </c>
      <c r="M14" s="22">
        <f>INDEX(AM!$A$3:$Z$34,MATCH($M$1,AM!$A$3:$A$34,0),17)</f>
        <v>3</v>
      </c>
      <c r="N14" s="22">
        <f>INDEX(AM!$A$3:$Z$34,MATCH($N$1,AM!$A$3:$A$34,0),17)</f>
        <v>4</v>
      </c>
      <c r="O14" s="22">
        <f>INDEX(AM!$A$3:$Z$34,MATCH($O$1,AM!$A$3:$A$34,0),17)</f>
        <v>5</v>
      </c>
      <c r="P14" s="22">
        <f>INDEX(AM!$A$3:$Z$34,MATCH($P$1,AM!$A$3:$A$34,0),17)</f>
        <v>3</v>
      </c>
      <c r="Q14" s="22">
        <f>INDEX(AM!$A$3:$Z$34,MATCH($Q$1,AM!$A$3:$A$34,0),17)</f>
        <v>4</v>
      </c>
      <c r="R14" s="22">
        <f>INDEX(AM!$A$3:$Z$34,MATCH($R$1,AM!$A$3:$A$34,0),17)</f>
        <v>4</v>
      </c>
      <c r="S14" s="22">
        <f>INDEX(AM!$A$3:$Z$34,MATCH($S$1,AM!$A$3:$A$34,0),17)</f>
        <v>5</v>
      </c>
      <c r="T14" s="22"/>
      <c r="V14" s="16"/>
      <c r="W14" s="16"/>
      <c r="X14" s="242">
        <f t="shared" si="1"/>
        <v>3</v>
      </c>
    </row>
    <row r="15" spans="1:24" ht="15.75" customHeight="1">
      <c r="A15" s="17">
        <v>13</v>
      </c>
      <c r="B15" s="56">
        <v>4</v>
      </c>
      <c r="C15" s="21">
        <f t="shared" si="2"/>
        <v>4</v>
      </c>
      <c r="D15" s="107">
        <f t="shared" si="0"/>
        <v>4</v>
      </c>
      <c r="E15" s="22">
        <f>INDEX(AM!$A$3:$Z$34,MATCH($E$1,AM!$A$3:$A$34,0),18)</f>
        <v>6</v>
      </c>
      <c r="F15" s="22">
        <f>INDEX(AM!$A$3:$Z$34,MATCH($F$1,AM!$A$3:$A$34,0),18)</f>
        <v>6</v>
      </c>
      <c r="G15" s="22">
        <f>INDEX(AM!$A$3:$Z$34,MATCH($G$1,AM!$A$3:$A$34,0),18)</f>
        <v>7</v>
      </c>
      <c r="H15" s="22">
        <f>INDEX(AM!$A$3:$Z$34,MATCH($H$1,AM!$A$3:$A$34,0),18)</f>
        <v>5</v>
      </c>
      <c r="I15" s="22">
        <f>INDEX(AM!$A$3:$Z$34,MATCH($I$1,AM!$A$3:$A$34,0),18)</f>
        <v>6</v>
      </c>
      <c r="J15" s="22">
        <f>INDEX(AM!$A$3:$Z$34,MATCH($J$1,AM!$A$3:$A$34,0),18)</f>
        <v>4</v>
      </c>
      <c r="K15" s="22">
        <f>INDEX(AM!$A$3:$Z$34,MATCH($K$1,AM!$A$3:$A$34,0),18)</f>
        <v>6</v>
      </c>
      <c r="L15" s="22">
        <f>INDEX(AM!$A$3:$Z$34,MATCH($L$1,AM!$A$3:$A$34,0),18)</f>
        <v>6</v>
      </c>
      <c r="M15" s="22">
        <f>INDEX(AM!$A$3:$Z$34,MATCH($M$1,AM!$A$3:$A$34,0),18)</f>
        <v>4</v>
      </c>
      <c r="N15" s="22">
        <f>INDEX(AM!$A$3:$Z$34,MATCH($N$1,AM!$A$3:$A$34,0),18)</f>
        <v>5</v>
      </c>
      <c r="O15" s="22">
        <f>INDEX(AM!$A$3:$Z$34,MATCH($O$1,AM!$A$3:$A$34,0),18)</f>
        <v>5</v>
      </c>
      <c r="P15" s="22">
        <f>INDEX(AM!$A$3:$Z$34,MATCH($P$1,AM!$A$3:$A$34,0),18)</f>
        <v>5</v>
      </c>
      <c r="Q15" s="22">
        <f>INDEX(AM!$A$3:$Z$34,MATCH($Q$1,AM!$A$3:$A$34,0),18)</f>
        <v>4</v>
      </c>
      <c r="R15" s="22">
        <f>INDEX(AM!$A$3:$Z$34,MATCH($R$1,AM!$A$3:$A$34,0),18)</f>
        <v>5</v>
      </c>
      <c r="S15" s="22">
        <f>INDEX(AM!$A$3:$Z$34,MATCH($S$1,AM!$A$3:$A$34,0),18)</f>
        <v>4</v>
      </c>
      <c r="T15" s="22"/>
      <c r="V15" s="1"/>
      <c r="W15" s="1"/>
      <c r="X15" s="242">
        <f t="shared" si="1"/>
        <v>4</v>
      </c>
    </row>
    <row r="16" spans="1:24" ht="15.75" customHeight="1">
      <c r="A16" s="17">
        <v>14</v>
      </c>
      <c r="B16" s="56">
        <v>4</v>
      </c>
      <c r="C16" s="21">
        <f t="shared" si="2"/>
        <v>4</v>
      </c>
      <c r="D16" s="107">
        <f t="shared" si="0"/>
        <v>3</v>
      </c>
      <c r="E16" s="22">
        <f>INDEX(AM!$A$3:$Z$34,MATCH($E$1,AM!$A$3:$A$34,0),19)</f>
        <v>4</v>
      </c>
      <c r="F16" s="22">
        <f>INDEX(AM!$A$3:$Z$34,MATCH($F$1,AM!$A$3:$A$34,0),19)</f>
        <v>6</v>
      </c>
      <c r="G16" s="22">
        <f>INDEX(AM!$A$3:$Z$34,MATCH($G$1,AM!$A$3:$A$34,0),19)</f>
        <v>5</v>
      </c>
      <c r="H16" s="22">
        <f>INDEX(AM!$A$3:$Z$34,MATCH($H$1,AM!$A$3:$A$34,0),19)</f>
        <v>8</v>
      </c>
      <c r="I16" s="22">
        <f>INDEX(AM!$A$3:$Z$34,MATCH($I$1,AM!$A$3:$A$34,0),19)</f>
        <v>6</v>
      </c>
      <c r="J16" s="22">
        <f>INDEX(AM!$A$3:$Z$34,MATCH($J$1,AM!$A$3:$A$34,0),19)</f>
        <v>4</v>
      </c>
      <c r="K16" s="22">
        <f>INDEX(AM!$A$3:$Z$34,MATCH($K$1,AM!$A$3:$A$34,0),19)</f>
        <v>7</v>
      </c>
      <c r="L16" s="22">
        <f>INDEX(AM!$A$3:$Z$34,MATCH($L$1,AM!$A$3:$A$34,0),19)</f>
        <v>5</v>
      </c>
      <c r="M16" s="22">
        <f>INDEX(AM!$A$3:$Z$34,MATCH($M$1,AM!$A$3:$A$34,0),19)</f>
        <v>5</v>
      </c>
      <c r="N16" s="22">
        <f>INDEX(AM!$A$3:$Z$34,MATCH($N$1,AM!$A$3:$A$34,0),19)</f>
        <v>5</v>
      </c>
      <c r="O16" s="22">
        <f>INDEX(AM!$A$3:$Z$34,MATCH($O$1,AM!$A$3:$A$34,0),19)</f>
        <v>5</v>
      </c>
      <c r="P16" s="22">
        <f>INDEX(AM!$A$3:$Z$34,MATCH($P$1,AM!$A$3:$A$34,0),19)</f>
        <v>4</v>
      </c>
      <c r="Q16" s="22">
        <f>INDEX(AM!$A$3:$Z$34,MATCH($Q$1,AM!$A$3:$A$34,0),19)</f>
        <v>6</v>
      </c>
      <c r="R16" s="22">
        <f>INDEX(AM!$A$3:$Z$34,MATCH($R$1,AM!$A$3:$A$34,0),19)</f>
        <v>5</v>
      </c>
      <c r="S16" s="22">
        <f>INDEX(AM!$A$3:$Z$34,MATCH($S$1,AM!$A$3:$A$34,0),19)</f>
        <v>7</v>
      </c>
      <c r="T16" s="22"/>
      <c r="V16" s="1"/>
      <c r="W16" s="1"/>
      <c r="X16" s="242">
        <f t="shared" si="1"/>
        <v>4</v>
      </c>
    </row>
    <row r="17" spans="1:24" ht="15.75" customHeight="1">
      <c r="A17" s="17">
        <v>15</v>
      </c>
      <c r="B17" s="56">
        <v>4</v>
      </c>
      <c r="C17" s="21">
        <f t="shared" si="2"/>
        <v>4</v>
      </c>
      <c r="D17" s="107">
        <f t="shared" si="0"/>
        <v>5</v>
      </c>
      <c r="E17" s="22">
        <f>INDEX(AM!$A$3:$Z$34,MATCH($E$1,AM!$A$3:$A$34,0),20)</f>
        <v>6</v>
      </c>
      <c r="F17" s="22">
        <f>INDEX(AM!$A$3:$Z$34,MATCH($F$1,AM!$A$3:$A$34,0),20)</f>
        <v>6</v>
      </c>
      <c r="G17" s="22">
        <f>INDEX(AM!$A$3:$Z$34,MATCH($G$1,AM!$A$3:$A$34,0),20)</f>
        <v>4</v>
      </c>
      <c r="H17" s="22">
        <f>INDEX(AM!$A$3:$Z$34,MATCH($H$1,AM!$A$3:$A$34,0),20)</f>
        <v>5</v>
      </c>
      <c r="I17" s="22">
        <f>INDEX(AM!$A$3:$Z$34,MATCH($I$1,AM!$A$3:$A$34,0),20)</f>
        <v>6</v>
      </c>
      <c r="J17" s="22">
        <f>INDEX(AM!$A$3:$Z$34,MATCH($J$1,AM!$A$3:$A$34,0),20)</f>
        <v>4</v>
      </c>
      <c r="K17" s="22">
        <f>INDEX(AM!$A$3:$Z$34,MATCH($K$1,AM!$A$3:$A$34,0),20)</f>
        <v>4</v>
      </c>
      <c r="L17" s="22">
        <f>INDEX(AM!$A$3:$Z$34,MATCH($L$1,AM!$A$3:$A$34,0),20)</f>
        <v>7</v>
      </c>
      <c r="M17" s="22">
        <f>INDEX(AM!$A$3:$Z$34,MATCH($M$1,AM!$A$3:$A$34,0),20)</f>
        <v>5</v>
      </c>
      <c r="N17" s="22">
        <f>INDEX(AM!$A$3:$Z$34,MATCH($N$1,AM!$A$3:$A$34,0),20)</f>
        <v>6</v>
      </c>
      <c r="O17" s="22">
        <f>INDEX(AM!$A$3:$Z$34,MATCH($O$1,AM!$A$3:$A$34,0),20)</f>
        <v>4</v>
      </c>
      <c r="P17" s="22">
        <f>INDEX(AM!$A$3:$Z$34,MATCH($P$1,AM!$A$3:$A$34,0),20)</f>
        <v>5</v>
      </c>
      <c r="Q17" s="22">
        <f>INDEX(AM!$A$3:$Z$34,MATCH($Q$1,AM!$A$3:$A$34,0),20)</f>
        <v>5</v>
      </c>
      <c r="R17" s="22">
        <f>INDEX(AM!$A$3:$Z$34,MATCH($R$1,AM!$A$3:$A$34,0),20)</f>
        <v>7</v>
      </c>
      <c r="S17" s="22">
        <f>INDEX(AM!$A$3:$Z$34,MATCH($S$1,AM!$A$3:$A$34,0),20)</f>
        <v>4</v>
      </c>
      <c r="T17" s="22"/>
      <c r="V17" s="1"/>
      <c r="W17" s="1"/>
      <c r="X17" s="242">
        <f t="shared" si="1"/>
        <v>4</v>
      </c>
    </row>
    <row r="18" spans="1:24" ht="15.75" customHeight="1">
      <c r="A18" s="17">
        <v>16</v>
      </c>
      <c r="B18" s="56">
        <v>3</v>
      </c>
      <c r="C18" s="21">
        <f t="shared" si="2"/>
        <v>2</v>
      </c>
      <c r="D18" s="107">
        <f t="shared" si="0"/>
        <v>1</v>
      </c>
      <c r="E18" s="22">
        <f>INDEX(AM!$A$3:$Z$34,MATCH($E$1,AM!$A$3:$A$34,0),21)</f>
        <v>2</v>
      </c>
      <c r="F18" s="22">
        <f>INDEX(AM!$A$3:$Z$34,MATCH($F$1,AM!$A$3:$A$34,0),21)</f>
        <v>4</v>
      </c>
      <c r="G18" s="22">
        <f>INDEX(AM!$A$3:$Z$34,MATCH($G$1,AM!$A$3:$A$34,0),21)</f>
        <v>4</v>
      </c>
      <c r="H18" s="22">
        <f>INDEX(AM!$A$3:$Z$34,MATCH($H$1,AM!$A$3:$A$34,0),21)</f>
        <v>7</v>
      </c>
      <c r="I18" s="22">
        <f>INDEX(AM!$A$3:$Z$34,MATCH($I$1,AM!$A$3:$A$34,0),21)</f>
        <v>4</v>
      </c>
      <c r="J18" s="22">
        <f>INDEX(AM!$A$3:$Z$34,MATCH($J$1,AM!$A$3:$A$34,0),21)</f>
        <v>4</v>
      </c>
      <c r="K18" s="22">
        <f>INDEX(AM!$A$3:$Z$34,MATCH($K$1,AM!$A$3:$A$34,0),21)</f>
        <v>4</v>
      </c>
      <c r="L18" s="22">
        <f>INDEX(AM!$A$3:$Z$34,MATCH($L$1,AM!$A$3:$A$34,0),21)</f>
        <v>4</v>
      </c>
      <c r="M18" s="22">
        <f>INDEX(AM!$A$3:$Z$34,MATCH($M$1,AM!$A$3:$A$34,0),21)</f>
        <v>4</v>
      </c>
      <c r="N18" s="22">
        <f>INDEX(AM!$A$3:$Z$34,MATCH($N$1,AM!$A$3:$A$34,0),21)</f>
        <v>4</v>
      </c>
      <c r="O18" s="22">
        <f>INDEX(AM!$A$3:$Z$34,MATCH($O$1,AM!$A$3:$A$34,0),21)</f>
        <v>3</v>
      </c>
      <c r="P18" s="22">
        <f>INDEX(AM!$A$3:$Z$34,MATCH($P$1,AM!$A$3:$A$34,0),21)</f>
        <v>5</v>
      </c>
      <c r="Q18" s="22">
        <f>INDEX(AM!$A$3:$Z$34,MATCH($Q$1,AM!$A$3:$A$34,0),21)</f>
        <v>4</v>
      </c>
      <c r="R18" s="22">
        <f>INDEX(AM!$A$3:$Z$34,MATCH($R$1,AM!$A$3:$A$34,0),21)</f>
        <v>4</v>
      </c>
      <c r="S18" s="22">
        <f>INDEX(AM!$A$3:$Z$34,MATCH($S$1,AM!$A$3:$A$34,0),21)</f>
        <v>5</v>
      </c>
      <c r="T18" s="22"/>
      <c r="V18" s="1"/>
      <c r="W18" s="1"/>
      <c r="X18" s="242">
        <f t="shared" si="1"/>
        <v>2</v>
      </c>
    </row>
    <row r="19" spans="1:24" ht="15.75" customHeight="1">
      <c r="A19" s="17">
        <v>17</v>
      </c>
      <c r="B19" s="56">
        <v>5</v>
      </c>
      <c r="C19" s="21">
        <f t="shared" si="2"/>
        <v>4</v>
      </c>
      <c r="D19" s="107">
        <f t="shared" si="0"/>
        <v>3</v>
      </c>
      <c r="E19" s="22">
        <f>INDEX(AM!$A$3:$Z$34,MATCH($E$1,AM!$A$3:$A$34,0),22)</f>
        <v>6</v>
      </c>
      <c r="F19" s="22">
        <f>INDEX(AM!$A$3:$Z$34,MATCH($F$1,AM!$A$3:$A$34,0),22)</f>
        <v>8</v>
      </c>
      <c r="G19" s="22">
        <f>INDEX(AM!$A$3:$Z$34,MATCH($G$1,AM!$A$3:$A$34,0),22)</f>
        <v>7</v>
      </c>
      <c r="H19" s="22">
        <f>INDEX(AM!$A$3:$Z$34,MATCH($H$1,AM!$A$3:$A$34,0),22)</f>
        <v>7</v>
      </c>
      <c r="I19" s="22">
        <f>INDEX(AM!$A$3:$Z$34,MATCH($I$1,AM!$A$3:$A$34,0),22)</f>
        <v>6</v>
      </c>
      <c r="J19" s="22">
        <f>INDEX(AM!$A$3:$Z$34,MATCH($J$1,AM!$A$3:$A$34,0),22)</f>
        <v>5</v>
      </c>
      <c r="K19" s="22">
        <f>INDEX(AM!$A$3:$Z$34,MATCH($K$1,AM!$A$3:$A$34,0),22)</f>
        <v>6</v>
      </c>
      <c r="L19" s="22">
        <f>INDEX(AM!$A$3:$Z$34,MATCH($L$1,AM!$A$3:$A$34,0),22)</f>
        <v>6</v>
      </c>
      <c r="M19" s="22">
        <f>INDEX(AM!$A$3:$Z$34,MATCH($M$1,AM!$A$3:$A$34,0),22)</f>
        <v>4</v>
      </c>
      <c r="N19" s="22">
        <f>INDEX(AM!$A$3:$Z$34,MATCH($N$1,AM!$A$3:$A$34,0),22)</f>
        <v>4</v>
      </c>
      <c r="O19" s="22">
        <f>INDEX(AM!$A$3:$Z$34,MATCH($O$1,AM!$A$3:$A$34,0),22)</f>
        <v>4</v>
      </c>
      <c r="P19" s="22">
        <f>INDEX(AM!$A$3:$Z$34,MATCH($P$1,AM!$A$3:$A$34,0),22)</f>
        <v>6</v>
      </c>
      <c r="Q19" s="22">
        <f>INDEX(AM!$A$3:$Z$34,MATCH($Q$1,AM!$A$3:$A$34,0),22)</f>
        <v>7</v>
      </c>
      <c r="R19" s="22">
        <f>INDEX(AM!$A$3:$Z$34,MATCH($R$1,AM!$A$3:$A$34,0),22)</f>
        <v>10</v>
      </c>
      <c r="S19" s="22">
        <f>INDEX(AM!$A$3:$Z$34,MATCH($S$1,AM!$A$3:$A$34,0),22)</f>
        <v>6</v>
      </c>
      <c r="T19" s="22"/>
      <c r="V19" s="1"/>
      <c r="W19" s="1"/>
      <c r="X19" s="242">
        <f t="shared" si="1"/>
        <v>4</v>
      </c>
    </row>
    <row r="20" spans="1:24" ht="15.75" customHeight="1">
      <c r="A20" s="17">
        <v>18</v>
      </c>
      <c r="B20" s="56">
        <v>4</v>
      </c>
      <c r="C20" s="21">
        <f t="shared" si="2"/>
        <v>4</v>
      </c>
      <c r="D20" s="107">
        <f t="shared" si="0"/>
        <v>1</v>
      </c>
      <c r="E20" s="22">
        <f>INDEX(AM!$A$3:$Z$34,MATCH($E$1,AM!$A$3:$A$34,0),23)</f>
        <v>5</v>
      </c>
      <c r="F20" s="22">
        <f>INDEX(AM!$A$3:$Z$34,MATCH($F$1,AM!$A$3:$A$34,0),23)</f>
        <v>7</v>
      </c>
      <c r="G20" s="22">
        <f>INDEX(AM!$A$3:$Z$34,MATCH($G$1,AM!$A$3:$A$34,0),23)</f>
        <v>5</v>
      </c>
      <c r="H20" s="22">
        <f>INDEX(AM!$A$3:$Z$34,MATCH($H$1,AM!$A$3:$A$34,0),23)</f>
        <v>10</v>
      </c>
      <c r="I20" s="22">
        <f>INDEX(AM!$A$3:$Z$34,MATCH($I$1,AM!$A$3:$A$34,0),23)</f>
        <v>6</v>
      </c>
      <c r="J20" s="22">
        <f>INDEX(AM!$A$3:$Z$34,MATCH($J$1,AM!$A$3:$A$34,0),23)</f>
        <v>5</v>
      </c>
      <c r="K20" s="22">
        <f>INDEX(AM!$A$3:$Z$34,MATCH($K$1,AM!$A$3:$A$34,0),23)</f>
        <v>6</v>
      </c>
      <c r="L20" s="22">
        <f>INDEX(AM!$A$3:$Z$34,MATCH($L$1,AM!$A$3:$A$34,0),23)</f>
        <v>4</v>
      </c>
      <c r="M20" s="22">
        <f>INDEX(AM!$A$3:$Z$34,MATCH($M$1,AM!$A$3:$A$34,0),23)</f>
        <v>6</v>
      </c>
      <c r="N20" s="22">
        <f>INDEX(AM!$A$3:$Z$34,MATCH($N$1,AM!$A$3:$A$34,0),23)</f>
        <v>5</v>
      </c>
      <c r="O20" s="22">
        <f>INDEX(AM!$A$3:$Z$34,MATCH($O$1,AM!$A$3:$A$34,0),23)</f>
        <v>5</v>
      </c>
      <c r="P20" s="22">
        <f>INDEX(AM!$A$3:$Z$34,MATCH($P$1,AM!$A$3:$A$34,0),23)</f>
        <v>6</v>
      </c>
      <c r="Q20" s="22">
        <f>INDEX(AM!$A$3:$Z$34,MATCH($Q$1,AM!$A$3:$A$34,0),23)</f>
        <v>5</v>
      </c>
      <c r="R20" s="22">
        <f>INDEX(AM!$A$3:$Z$34,MATCH($R$1,AM!$A$3:$A$34,0),23)</f>
        <v>7</v>
      </c>
      <c r="S20" s="22">
        <f>INDEX(AM!$A$3:$Z$34,MATCH($S$1,AM!$A$3:$A$34,0),23)</f>
        <v>6</v>
      </c>
      <c r="T20" s="22"/>
      <c r="V20" s="1"/>
      <c r="W20" s="1"/>
      <c r="X20" s="242">
        <f t="shared" si="1"/>
        <v>4</v>
      </c>
    </row>
    <row r="21" spans="1:24" ht="21" customHeight="1">
      <c r="A21" s="16"/>
      <c r="B21" s="492" t="s">
        <v>36</v>
      </c>
      <c r="C21" s="492"/>
      <c r="D21" s="108">
        <f>SUMIF(D3:D20,1)</f>
        <v>3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V21" s="1"/>
      <c r="W21" s="1"/>
      <c r="X21" s="243"/>
    </row>
    <row r="22" spans="1:24" ht="15.75" customHeight="1">
      <c r="A22" s="493" t="s">
        <v>44</v>
      </c>
      <c r="B22" s="494"/>
      <c r="C22" s="495"/>
      <c r="D22" s="106"/>
    </row>
  </sheetData>
  <sortState xmlns:xlrd2="http://schemas.microsoft.com/office/spreadsheetml/2017/richdata2" ref="E1:S2">
    <sortCondition ref="E1"/>
  </sortState>
  <mergeCells count="24">
    <mergeCell ref="J1:J2"/>
    <mergeCell ref="K1:K2"/>
    <mergeCell ref="G1:G2"/>
    <mergeCell ref="B1:B2"/>
    <mergeCell ref="C1:C2"/>
    <mergeCell ref="D1:D2"/>
    <mergeCell ref="E1:E2"/>
    <mergeCell ref="F1:F2"/>
    <mergeCell ref="U6:V6"/>
    <mergeCell ref="B21:C21"/>
    <mergeCell ref="A22:C22"/>
    <mergeCell ref="R1:R2"/>
    <mergeCell ref="S1:S2"/>
    <mergeCell ref="T1:T2"/>
    <mergeCell ref="U3:V3"/>
    <mergeCell ref="U5:V5"/>
    <mergeCell ref="L1:L2"/>
    <mergeCell ref="M1:M2"/>
    <mergeCell ref="N1:N2"/>
    <mergeCell ref="O1:O2"/>
    <mergeCell ref="P1:P2"/>
    <mergeCell ref="Q1:Q2"/>
    <mergeCell ref="H1:H2"/>
    <mergeCell ref="I1:I2"/>
  </mergeCells>
  <conditionalFormatting sqref="D3:D20">
    <cfRule type="cellIs" dxfId="214" priority="15" operator="equal">
      <formula>1</formula>
    </cfRule>
  </conditionalFormatting>
  <conditionalFormatting sqref="E1:T1 E2:I2 T2">
    <cfRule type="cellIs" dxfId="213" priority="10" operator="equal">
      <formula>"Steve"</formula>
    </cfRule>
    <cfRule type="cellIs" dxfId="212" priority="11" operator="equal">
      <formula>"Ron"</formula>
    </cfRule>
    <cfRule type="cellIs" dxfId="211" priority="12" operator="equal">
      <formula>"Mike C"</formula>
    </cfRule>
  </conditionalFormatting>
  <conditionalFormatting sqref="E4:T4">
    <cfRule type="duplicateValues" dxfId="210" priority="1030"/>
    <cfRule type="expression" dxfId="209" priority="1031">
      <formula>E4=$C$4</formula>
    </cfRule>
  </conditionalFormatting>
  <conditionalFormatting sqref="E5:T5">
    <cfRule type="duplicateValues" dxfId="208" priority="1034"/>
    <cfRule type="expression" dxfId="207" priority="1035">
      <formula>E5=$C$5</formula>
    </cfRule>
  </conditionalFormatting>
  <conditionalFormatting sqref="E6:T6">
    <cfRule type="duplicateValues" dxfId="206" priority="1038"/>
    <cfRule type="expression" dxfId="205" priority="1039">
      <formula>E6=$C$6</formula>
    </cfRule>
  </conditionalFormatting>
  <conditionalFormatting sqref="E7:T7">
    <cfRule type="duplicateValues" dxfId="204" priority="1042"/>
    <cfRule type="expression" dxfId="203" priority="1043">
      <formula>E7=$C$7</formula>
    </cfRule>
  </conditionalFormatting>
  <conditionalFormatting sqref="E8:T8">
    <cfRule type="duplicateValues" dxfId="202" priority="1046"/>
    <cfRule type="expression" dxfId="201" priority="1047">
      <formula>E8=$C$8</formula>
    </cfRule>
  </conditionalFormatting>
  <conditionalFormatting sqref="E9:T9">
    <cfRule type="duplicateValues" dxfId="200" priority="1050"/>
    <cfRule type="expression" dxfId="199" priority="1051">
      <formula>E9=$C$9</formula>
    </cfRule>
  </conditionalFormatting>
  <conditionalFormatting sqref="E10:T10">
    <cfRule type="duplicateValues" dxfId="198" priority="1054"/>
    <cfRule type="expression" dxfId="197" priority="1055">
      <formula>E10=$C$10</formula>
    </cfRule>
  </conditionalFormatting>
  <conditionalFormatting sqref="E11:T11">
    <cfRule type="duplicateValues" dxfId="196" priority="1058"/>
    <cfRule type="expression" dxfId="195" priority="1059">
      <formula>E11=$C$11</formula>
    </cfRule>
  </conditionalFormatting>
  <conditionalFormatting sqref="E12:T12">
    <cfRule type="duplicateValues" dxfId="194" priority="1062"/>
    <cfRule type="expression" dxfId="193" priority="1063">
      <formula>E12=$C$12</formula>
    </cfRule>
  </conditionalFormatting>
  <conditionalFormatting sqref="E13:T13">
    <cfRule type="duplicateValues" dxfId="192" priority="1066"/>
    <cfRule type="expression" dxfId="191" priority="1067">
      <formula>E13=$C$13</formula>
    </cfRule>
  </conditionalFormatting>
  <conditionalFormatting sqref="E14:T14">
    <cfRule type="duplicateValues" dxfId="190" priority="1070"/>
    <cfRule type="expression" dxfId="189" priority="1071">
      <formula>E14=$C$14</formula>
    </cfRule>
  </conditionalFormatting>
  <conditionalFormatting sqref="E15:T15">
    <cfRule type="duplicateValues" dxfId="188" priority="1074"/>
    <cfRule type="expression" dxfId="187" priority="1075">
      <formula>E15=$C$15</formula>
    </cfRule>
  </conditionalFormatting>
  <conditionalFormatting sqref="E16:T16">
    <cfRule type="duplicateValues" dxfId="186" priority="1078"/>
    <cfRule type="expression" dxfId="185" priority="1079">
      <formula>E16=$C$16</formula>
    </cfRule>
  </conditionalFormatting>
  <conditionalFormatting sqref="E17:T17">
    <cfRule type="duplicateValues" dxfId="184" priority="1082"/>
    <cfRule type="expression" dxfId="183" priority="1083">
      <formula>E17=$C$17</formula>
    </cfRule>
  </conditionalFormatting>
  <conditionalFormatting sqref="E18:T18">
    <cfRule type="duplicateValues" dxfId="182" priority="1086"/>
    <cfRule type="expression" dxfId="181" priority="1087">
      <formula>E18=$C$18</formula>
    </cfRule>
  </conditionalFormatting>
  <conditionalFormatting sqref="E19:T19">
    <cfRule type="duplicateValues" dxfId="180" priority="1090"/>
    <cfRule type="expression" dxfId="179" priority="1091">
      <formula>E19=$C$19</formula>
    </cfRule>
  </conditionalFormatting>
  <conditionalFormatting sqref="E20:T20">
    <cfRule type="duplicateValues" dxfId="178" priority="1094"/>
    <cfRule type="expression" dxfId="177" priority="1095">
      <formula>E20=$C$20</formula>
    </cfRule>
  </conditionalFormatting>
  <conditionalFormatting sqref="E3:T3">
    <cfRule type="duplicateValues" dxfId="176" priority="1098"/>
    <cfRule type="expression" dxfId="175" priority="1099">
      <formula>E3=$C$3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35"/>
  <sheetViews>
    <sheetView workbookViewId="0">
      <pane ySplit="2" topLeftCell="A4" activePane="bottomLeft" state="frozen"/>
      <selection activeCell="K21" sqref="K21"/>
      <selection pane="bottomLeft" activeCell="X20" sqref="X20"/>
    </sheetView>
  </sheetViews>
  <sheetFormatPr defaultColWidth="17.26953125" defaultRowHeight="15.75" customHeight="1"/>
  <cols>
    <col min="1" max="1" width="9.54296875" style="261" customWidth="1"/>
    <col min="2" max="3" width="4.453125" style="261" customWidth="1"/>
    <col min="4" max="4" width="6.1796875" style="261" customWidth="1"/>
    <col min="5" max="13" width="4.7265625" style="261" customWidth="1"/>
    <col min="14" max="14" width="5.7265625" style="261" customWidth="1"/>
    <col min="15" max="23" width="4.7265625" style="261" customWidth="1"/>
    <col min="24" max="24" width="5.7265625" style="261" customWidth="1"/>
    <col min="25" max="25" width="5.81640625" style="261" customWidth="1"/>
    <col min="26" max="26" width="5.1796875" style="261" customWidth="1"/>
    <col min="27" max="27" width="14.7265625" style="261" customWidth="1"/>
    <col min="28" max="28" width="9.1796875" style="261" customWidth="1"/>
    <col min="29" max="29" width="14.26953125" style="261" customWidth="1"/>
    <col min="30" max="16384" width="17.26953125" style="261"/>
  </cols>
  <sheetData>
    <row r="1" spans="1:31" ht="21" customHeight="1">
      <c r="A1" s="469" t="s">
        <v>86</v>
      </c>
      <c r="B1" s="469"/>
      <c r="C1" s="469"/>
      <c r="D1" s="470"/>
      <c r="E1" s="109">
        <v>1</v>
      </c>
      <c r="F1" s="109">
        <v>2</v>
      </c>
      <c r="G1" s="109">
        <v>3</v>
      </c>
      <c r="H1" s="109">
        <v>4</v>
      </c>
      <c r="I1" s="109">
        <v>5</v>
      </c>
      <c r="J1" s="109">
        <v>6</v>
      </c>
      <c r="K1" s="109">
        <v>7</v>
      </c>
      <c r="L1" s="109">
        <v>8</v>
      </c>
      <c r="M1" s="109">
        <v>9</v>
      </c>
      <c r="N1" s="109" t="s">
        <v>18</v>
      </c>
      <c r="O1" s="109">
        <v>10</v>
      </c>
      <c r="P1" s="109">
        <v>11</v>
      </c>
      <c r="Q1" s="109">
        <v>12</v>
      </c>
      <c r="R1" s="109">
        <v>13</v>
      </c>
      <c r="S1" s="109">
        <v>14</v>
      </c>
      <c r="T1" s="109">
        <v>15</v>
      </c>
      <c r="U1" s="109">
        <v>16</v>
      </c>
      <c r="V1" s="109">
        <v>17</v>
      </c>
      <c r="W1" s="109">
        <v>18</v>
      </c>
      <c r="X1" s="109" t="s">
        <v>19</v>
      </c>
      <c r="Y1" s="109" t="s">
        <v>20</v>
      </c>
      <c r="Z1" s="315" t="s">
        <v>21</v>
      </c>
      <c r="AA1" s="9"/>
      <c r="AB1" s="9"/>
      <c r="AC1" s="9"/>
    </row>
    <row r="2" spans="1:31" ht="21" customHeight="1">
      <c r="A2" s="193"/>
      <c r="B2" s="194" t="s">
        <v>0</v>
      </c>
      <c r="C2" s="195" t="s">
        <v>17</v>
      </c>
      <c r="D2" s="195" t="s">
        <v>73</v>
      </c>
      <c r="E2" s="365">
        <v>5</v>
      </c>
      <c r="F2" s="365">
        <v>4</v>
      </c>
      <c r="G2" s="365">
        <v>4</v>
      </c>
      <c r="H2" s="365">
        <v>3</v>
      </c>
      <c r="I2" s="365">
        <v>5</v>
      </c>
      <c r="J2" s="365">
        <v>4</v>
      </c>
      <c r="K2" s="365">
        <v>3</v>
      </c>
      <c r="L2" s="365">
        <v>4</v>
      </c>
      <c r="M2" s="365">
        <v>4</v>
      </c>
      <c r="N2" s="363">
        <f>SUM(E2:M2)</f>
        <v>36</v>
      </c>
      <c r="O2" s="365">
        <v>5</v>
      </c>
      <c r="P2" s="365">
        <v>4</v>
      </c>
      <c r="Q2" s="365">
        <v>3</v>
      </c>
      <c r="R2" s="365">
        <v>4</v>
      </c>
      <c r="S2" s="365">
        <v>4</v>
      </c>
      <c r="T2" s="365">
        <v>4</v>
      </c>
      <c r="U2" s="365">
        <v>3</v>
      </c>
      <c r="V2" s="365">
        <v>5</v>
      </c>
      <c r="W2" s="365">
        <v>4</v>
      </c>
      <c r="X2" s="364">
        <f t="shared" ref="X2" si="0">SUM(O2:W2)</f>
        <v>36</v>
      </c>
      <c r="Y2" s="77">
        <f>MIN(Y3:Y26)</f>
        <v>75</v>
      </c>
      <c r="Z2" s="316">
        <f>MIN(Z3:Z26)</f>
        <v>71</v>
      </c>
      <c r="AA2" s="9"/>
      <c r="AB2" s="9"/>
      <c r="AC2" s="9"/>
    </row>
    <row r="3" spans="1:31" ht="21" customHeight="1">
      <c r="A3" s="442" t="str">
        <f>'2020 EoS Pairings'!B16</f>
        <v>Ed</v>
      </c>
      <c r="B3" s="69">
        <f>INDEX('2020 EoS Pairings'!$U$4:$U$32,MATCH(A3,'2020 EoS Pairings'!$T$4:$T$32,0),1)</f>
        <v>22.1</v>
      </c>
      <c r="C3" s="70">
        <f>INDEX('2020 EoS Pairings'!$V$4:$V$32,MATCH(A3,'2020 EoS Pairings'!$T$4:$T$32,0),1)</f>
        <v>20</v>
      </c>
      <c r="D3" s="70">
        <f>INDEX('2020 EoS Pairings'!$W$4:$W$32,MATCH(A3,'2020 EoS Pairings'!$T$4:$T$32,0),1)</f>
        <v>15</v>
      </c>
      <c r="E3" s="22">
        <v>6</v>
      </c>
      <c r="F3" s="22">
        <v>5</v>
      </c>
      <c r="G3" s="22">
        <v>4</v>
      </c>
      <c r="H3" s="22">
        <v>4</v>
      </c>
      <c r="I3" s="22">
        <v>6</v>
      </c>
      <c r="J3" s="22">
        <v>5</v>
      </c>
      <c r="K3" s="22">
        <v>3</v>
      </c>
      <c r="L3" s="22">
        <v>6</v>
      </c>
      <c r="M3" s="22">
        <v>4</v>
      </c>
      <c r="N3" s="79">
        <f t="shared" ref="N3:N26" si="1">SUM(E3:M3)</f>
        <v>43</v>
      </c>
      <c r="O3" s="22">
        <v>5</v>
      </c>
      <c r="P3" s="22">
        <v>4</v>
      </c>
      <c r="Q3" s="22">
        <v>4</v>
      </c>
      <c r="R3" s="22">
        <v>5</v>
      </c>
      <c r="S3" s="22">
        <v>7</v>
      </c>
      <c r="T3" s="22">
        <v>5</v>
      </c>
      <c r="U3" s="22">
        <v>3</v>
      </c>
      <c r="V3" s="22">
        <v>7</v>
      </c>
      <c r="W3" s="22">
        <v>4</v>
      </c>
      <c r="X3" s="80">
        <f t="shared" ref="X3:X18" si="2">SUM(O3:W3)</f>
        <v>44</v>
      </c>
      <c r="Y3" s="81">
        <f t="shared" ref="Y3:Y18" si="3">SUM(N3,X3)</f>
        <v>87</v>
      </c>
      <c r="Z3" s="73">
        <f>SUM(Y3-D3)</f>
        <v>72</v>
      </c>
      <c r="AA3" s="9"/>
      <c r="AB3" s="9"/>
      <c r="AC3" s="9"/>
      <c r="AD3" s="49"/>
    </row>
    <row r="4" spans="1:31" ht="21" customHeight="1">
      <c r="A4" s="442" t="str">
        <f>'2020 EoS Pairings'!E16</f>
        <v>Steve</v>
      </c>
      <c r="B4" s="69"/>
      <c r="C4" s="70"/>
      <c r="D4" s="70"/>
      <c r="E4" s="22"/>
      <c r="F4" s="22"/>
      <c r="G4" s="22"/>
      <c r="H4" s="22"/>
      <c r="I4" s="22"/>
      <c r="J4" s="22"/>
      <c r="K4" s="22"/>
      <c r="L4" s="22"/>
      <c r="M4" s="22"/>
      <c r="N4" s="79"/>
      <c r="O4" s="22"/>
      <c r="P4" s="22"/>
      <c r="Q4" s="22"/>
      <c r="R4" s="22"/>
      <c r="S4" s="22"/>
      <c r="T4" s="22"/>
      <c r="U4" s="22"/>
      <c r="V4" s="22"/>
      <c r="W4" s="22"/>
      <c r="X4" s="80"/>
      <c r="Y4" s="81"/>
      <c r="Z4" s="73"/>
      <c r="AA4" s="75" t="s">
        <v>22</v>
      </c>
      <c r="AB4" s="50">
        <f>COUNTA(A3:A30)</f>
        <v>22</v>
      </c>
      <c r="AC4" s="16"/>
      <c r="AD4" s="49"/>
      <c r="AE4" s="49"/>
    </row>
    <row r="5" spans="1:31" ht="21" customHeight="1">
      <c r="A5" s="442" t="str">
        <f>'2020 EoS Pairings'!H16</f>
        <v>Bill</v>
      </c>
      <c r="B5" s="69">
        <f>INDEX('2020 EoS Pairings'!$U$4:$U$32,MATCH(A5,'2020 EoS Pairings'!$T$4:$T$32,0),1)</f>
        <v>25</v>
      </c>
      <c r="C5" s="70">
        <f>INDEX('2020 EoS Pairings'!$V$4:$V$32,MATCH(A5,'2020 EoS Pairings'!$T$4:$T$32,0),1)</f>
        <v>23</v>
      </c>
      <c r="D5" s="70">
        <f>INDEX('2020 EoS Pairings'!$W$4:$W$32,MATCH(A5,'2020 EoS Pairings'!$T$4:$T$32,0),1)</f>
        <v>18</v>
      </c>
      <c r="E5" s="22">
        <v>6</v>
      </c>
      <c r="F5" s="22">
        <v>5</v>
      </c>
      <c r="G5" s="22">
        <v>7</v>
      </c>
      <c r="H5" s="22">
        <v>5</v>
      </c>
      <c r="I5" s="22">
        <v>5</v>
      </c>
      <c r="J5" s="22">
        <v>6</v>
      </c>
      <c r="K5" s="22">
        <v>5</v>
      </c>
      <c r="L5" s="22">
        <v>5</v>
      </c>
      <c r="M5" s="22">
        <v>6</v>
      </c>
      <c r="N5" s="79">
        <f t="shared" si="1"/>
        <v>50</v>
      </c>
      <c r="O5" s="22">
        <v>8</v>
      </c>
      <c r="P5" s="22">
        <v>7</v>
      </c>
      <c r="Q5" s="22">
        <v>4</v>
      </c>
      <c r="R5" s="22">
        <v>7</v>
      </c>
      <c r="S5" s="22">
        <v>6</v>
      </c>
      <c r="T5" s="22">
        <v>7</v>
      </c>
      <c r="U5" s="22">
        <v>4</v>
      </c>
      <c r="V5" s="22">
        <v>7</v>
      </c>
      <c r="W5" s="22">
        <v>4</v>
      </c>
      <c r="X5" s="80">
        <f t="shared" si="2"/>
        <v>54</v>
      </c>
      <c r="Y5" s="81">
        <f t="shared" si="3"/>
        <v>104</v>
      </c>
      <c r="Z5" s="73">
        <f t="shared" ref="Z5" si="4">SUM(Y5-D5)</f>
        <v>86</v>
      </c>
      <c r="AA5" s="75"/>
      <c r="AB5" s="51">
        <f>AB4*1</f>
        <v>22</v>
      </c>
      <c r="AC5" s="16"/>
      <c r="AD5" s="49"/>
    </row>
    <row r="6" spans="1:31" ht="21" customHeight="1" thickBot="1">
      <c r="A6" s="321"/>
      <c r="B6" s="258"/>
      <c r="C6" s="259"/>
      <c r="D6" s="259"/>
      <c r="E6" s="59"/>
      <c r="F6" s="59"/>
      <c r="G6" s="59"/>
      <c r="H6" s="59"/>
      <c r="I6" s="59"/>
      <c r="J6" s="59"/>
      <c r="K6" s="59"/>
      <c r="L6" s="59"/>
      <c r="M6" s="59"/>
      <c r="N6" s="79"/>
      <c r="O6" s="59"/>
      <c r="P6" s="59"/>
      <c r="Q6" s="59"/>
      <c r="R6" s="59"/>
      <c r="S6" s="59"/>
      <c r="T6" s="59"/>
      <c r="U6" s="59"/>
      <c r="V6" s="59"/>
      <c r="W6" s="59"/>
      <c r="X6" s="80"/>
      <c r="Y6" s="81"/>
      <c r="Z6" s="73"/>
      <c r="AA6" s="75" t="s">
        <v>23</v>
      </c>
      <c r="AB6" s="52">
        <f>Z32</f>
        <v>1</v>
      </c>
      <c r="AC6" s="44"/>
      <c r="AD6" s="49"/>
    </row>
    <row r="7" spans="1:31" ht="21" customHeight="1">
      <c r="A7" s="85" t="str">
        <f>'2020 EoS Pairings'!B17</f>
        <v>John</v>
      </c>
      <c r="B7" s="256">
        <f>INDEX('2020 EoS Pairings'!$U$4:$U$32,MATCH(A7,'2020 EoS Pairings'!$T$4:$T$32,0),1)</f>
        <v>15.3</v>
      </c>
      <c r="C7" s="257">
        <f>INDEX('2020 EoS Pairings'!$V$4:$V$32,MATCH(A7,'2020 EoS Pairings'!$T$4:$T$32,0),1)</f>
        <v>12</v>
      </c>
      <c r="D7" s="257">
        <f>INDEX('2020 EoS Pairings'!$W$4:$W$32,MATCH(A7,'2020 EoS Pairings'!$T$4:$T$32,0),1)</f>
        <v>8</v>
      </c>
      <c r="E7" s="86">
        <v>6</v>
      </c>
      <c r="F7" s="86">
        <v>5</v>
      </c>
      <c r="G7" s="86">
        <v>5</v>
      </c>
      <c r="H7" s="86">
        <v>4</v>
      </c>
      <c r="I7" s="86">
        <v>7</v>
      </c>
      <c r="J7" s="86">
        <v>7</v>
      </c>
      <c r="K7" s="86">
        <v>5</v>
      </c>
      <c r="L7" s="86">
        <v>6</v>
      </c>
      <c r="M7" s="86">
        <v>5</v>
      </c>
      <c r="N7" s="94">
        <f t="shared" si="1"/>
        <v>50</v>
      </c>
      <c r="O7" s="86">
        <v>6</v>
      </c>
      <c r="P7" s="86">
        <v>5</v>
      </c>
      <c r="Q7" s="86">
        <v>5</v>
      </c>
      <c r="R7" s="86">
        <v>5</v>
      </c>
      <c r="S7" s="86">
        <v>8</v>
      </c>
      <c r="T7" s="86">
        <v>3</v>
      </c>
      <c r="U7" s="86">
        <v>3</v>
      </c>
      <c r="V7" s="86">
        <v>7</v>
      </c>
      <c r="W7" s="86">
        <v>5</v>
      </c>
      <c r="X7" s="95">
        <f t="shared" si="2"/>
        <v>47</v>
      </c>
      <c r="Y7" s="96">
        <f t="shared" si="3"/>
        <v>97</v>
      </c>
      <c r="Z7" s="90">
        <f t="shared" ref="Z7:Z12" si="5">SUM(Y7-C7)</f>
        <v>85</v>
      </c>
      <c r="AA7" s="76" t="s">
        <v>25</v>
      </c>
      <c r="AB7" s="53">
        <f>SUM(AB5/AB6)</f>
        <v>22</v>
      </c>
      <c r="AC7" s="44"/>
      <c r="AD7" s="49"/>
    </row>
    <row r="8" spans="1:31" ht="21" customHeight="1">
      <c r="A8" s="68" t="str">
        <f>'2020 EoS Pairings'!E17</f>
        <v>Rob</v>
      </c>
      <c r="B8" s="69">
        <f>INDEX('2020 EoS Pairings'!$U$4:$U$32,MATCH(A8,'2020 EoS Pairings'!$T$4:$T$32,0),1)</f>
        <v>7.4</v>
      </c>
      <c r="C8" s="70">
        <f>INDEX('2020 EoS Pairings'!$V$4:$V$32,MATCH(A8,'2020 EoS Pairings'!$T$4:$T$32,0),1)</f>
        <v>4</v>
      </c>
      <c r="D8" s="70">
        <f>INDEX('2020 EoS Pairings'!$W$4:$W$32,MATCH(A8,'2020 EoS Pairings'!$T$4:$T$32,0),1)</f>
        <v>1</v>
      </c>
      <c r="E8" s="22">
        <v>6</v>
      </c>
      <c r="F8" s="22">
        <v>4</v>
      </c>
      <c r="G8" s="22">
        <v>4</v>
      </c>
      <c r="H8" s="22">
        <v>3</v>
      </c>
      <c r="I8" s="22">
        <v>6</v>
      </c>
      <c r="J8" s="22">
        <v>5</v>
      </c>
      <c r="K8" s="22">
        <v>3</v>
      </c>
      <c r="L8" s="22">
        <v>4</v>
      </c>
      <c r="M8" s="22">
        <v>3</v>
      </c>
      <c r="N8" s="71">
        <f t="shared" si="1"/>
        <v>38</v>
      </c>
      <c r="O8" s="22">
        <v>4</v>
      </c>
      <c r="P8" s="22">
        <v>3</v>
      </c>
      <c r="Q8" s="22">
        <v>2</v>
      </c>
      <c r="R8" s="22">
        <v>5</v>
      </c>
      <c r="S8" s="22">
        <v>6</v>
      </c>
      <c r="T8" s="22">
        <v>4</v>
      </c>
      <c r="U8" s="22">
        <v>4</v>
      </c>
      <c r="V8" s="22">
        <v>5</v>
      </c>
      <c r="W8" s="22">
        <v>4</v>
      </c>
      <c r="X8" s="57">
        <f t="shared" si="2"/>
        <v>37</v>
      </c>
      <c r="Y8" s="72">
        <f t="shared" si="3"/>
        <v>75</v>
      </c>
      <c r="Z8" s="90">
        <f t="shared" si="5"/>
        <v>71</v>
      </c>
      <c r="AA8" s="9"/>
      <c r="AB8" s="9"/>
      <c r="AC8" s="9"/>
      <c r="AD8" s="49"/>
    </row>
    <row r="9" spans="1:31" ht="21" customHeight="1">
      <c r="A9" s="68" t="str">
        <f>'2020 EoS Pairings'!H17</f>
        <v>Roman</v>
      </c>
      <c r="B9" s="69">
        <f>INDEX('2020 EoS Pairings'!$U$4:$U$32,MATCH(A9,'2020 EoS Pairings'!$T$4:$T$32,0),1)</f>
        <v>14</v>
      </c>
      <c r="C9" s="70">
        <f>INDEX('2020 EoS Pairings'!$V$4:$V$32,MATCH(A9,'2020 EoS Pairings'!$T$4:$T$32,0),1)</f>
        <v>11</v>
      </c>
      <c r="D9" s="70">
        <f>INDEX('2020 EoS Pairings'!$W$4:$W$32,MATCH(A9,'2020 EoS Pairings'!$T$4:$T$32,0),1)</f>
        <v>7</v>
      </c>
      <c r="E9" s="22">
        <v>7</v>
      </c>
      <c r="F9" s="22">
        <v>5</v>
      </c>
      <c r="G9" s="22">
        <v>7</v>
      </c>
      <c r="H9" s="22">
        <v>3</v>
      </c>
      <c r="I9" s="22">
        <v>8</v>
      </c>
      <c r="J9" s="22">
        <v>5</v>
      </c>
      <c r="K9" s="22">
        <v>5</v>
      </c>
      <c r="L9" s="22">
        <v>5</v>
      </c>
      <c r="M9" s="22">
        <v>3</v>
      </c>
      <c r="N9" s="71">
        <f t="shared" si="1"/>
        <v>48</v>
      </c>
      <c r="O9" s="22">
        <v>5</v>
      </c>
      <c r="P9" s="22">
        <v>4</v>
      </c>
      <c r="Q9" s="22">
        <v>3</v>
      </c>
      <c r="R9" s="22">
        <v>4</v>
      </c>
      <c r="S9" s="22">
        <v>5</v>
      </c>
      <c r="T9" s="22">
        <v>3</v>
      </c>
      <c r="U9" s="22">
        <v>4</v>
      </c>
      <c r="V9" s="22">
        <v>6</v>
      </c>
      <c r="W9" s="22">
        <v>8</v>
      </c>
      <c r="X9" s="57">
        <f t="shared" si="2"/>
        <v>42</v>
      </c>
      <c r="Y9" s="72">
        <f t="shared" si="3"/>
        <v>90</v>
      </c>
      <c r="Z9" s="90">
        <f t="shared" si="5"/>
        <v>79</v>
      </c>
      <c r="AA9" s="9"/>
      <c r="AB9" s="9"/>
      <c r="AC9" s="9"/>
      <c r="AD9" s="49"/>
    </row>
    <row r="10" spans="1:31" ht="21" customHeight="1" thickBot="1">
      <c r="A10" s="58"/>
      <c r="B10" s="258"/>
      <c r="C10" s="259"/>
      <c r="D10" s="259"/>
      <c r="E10" s="59"/>
      <c r="F10" s="59"/>
      <c r="G10" s="59"/>
      <c r="H10" s="59"/>
      <c r="I10" s="59"/>
      <c r="J10" s="59"/>
      <c r="K10" s="59"/>
      <c r="L10" s="59"/>
      <c r="M10" s="59"/>
      <c r="N10" s="60"/>
      <c r="O10" s="59"/>
      <c r="P10" s="59"/>
      <c r="Q10" s="59"/>
      <c r="R10" s="59"/>
      <c r="S10" s="59"/>
      <c r="T10" s="59"/>
      <c r="U10" s="59"/>
      <c r="V10" s="59"/>
      <c r="W10" s="59"/>
      <c r="X10" s="61"/>
      <c r="Y10" s="62"/>
      <c r="Z10" s="63"/>
      <c r="AA10" s="9"/>
      <c r="AB10" s="9"/>
      <c r="AC10" s="9"/>
      <c r="AD10" s="49"/>
    </row>
    <row r="11" spans="1:31" ht="21" customHeight="1">
      <c r="A11" s="443" t="str">
        <f>'2020 EoS Pairings'!B18</f>
        <v>Roger</v>
      </c>
      <c r="B11" s="256">
        <f>INDEX('2020 EoS Pairings'!$U$4:$U$32,MATCH(A11,'2020 EoS Pairings'!$T$4:$T$32,0),1)</f>
        <v>16.3</v>
      </c>
      <c r="C11" s="257">
        <f>INDEX('2020 EoS Pairings'!$V$4:$V$32,MATCH(A11,'2020 EoS Pairings'!$T$4:$T$32,0),1)</f>
        <v>14</v>
      </c>
      <c r="D11" s="257">
        <f>INDEX('2020 EoS Pairings'!$W$4:$W$32,MATCH(A11,'2020 EoS Pairings'!$T$4:$T$32,0),1)</f>
        <v>9</v>
      </c>
      <c r="E11" s="86">
        <v>5</v>
      </c>
      <c r="F11" s="86">
        <v>5</v>
      </c>
      <c r="G11" s="86">
        <v>5</v>
      </c>
      <c r="H11" s="86">
        <v>2</v>
      </c>
      <c r="I11" s="86">
        <v>5</v>
      </c>
      <c r="J11" s="86">
        <v>7</v>
      </c>
      <c r="K11" s="86">
        <v>3</v>
      </c>
      <c r="L11" s="86">
        <v>5</v>
      </c>
      <c r="M11" s="86">
        <v>5</v>
      </c>
      <c r="N11" s="87">
        <f t="shared" si="1"/>
        <v>42</v>
      </c>
      <c r="O11" s="86">
        <v>6</v>
      </c>
      <c r="P11" s="86">
        <v>4</v>
      </c>
      <c r="Q11" s="86">
        <v>5</v>
      </c>
      <c r="R11" s="86">
        <v>5</v>
      </c>
      <c r="S11" s="86">
        <v>5</v>
      </c>
      <c r="T11" s="86">
        <v>3</v>
      </c>
      <c r="U11" s="86">
        <v>4</v>
      </c>
      <c r="V11" s="86">
        <v>6</v>
      </c>
      <c r="W11" s="86">
        <v>6</v>
      </c>
      <c r="X11" s="88">
        <f t="shared" si="2"/>
        <v>44</v>
      </c>
      <c r="Y11" s="89">
        <f t="shared" si="3"/>
        <v>86</v>
      </c>
      <c r="Z11" s="90">
        <f>SUM(Y11-D11)</f>
        <v>77</v>
      </c>
      <c r="AA11" s="9"/>
      <c r="AB11" s="9"/>
      <c r="AC11" s="9"/>
      <c r="AD11" s="49"/>
    </row>
    <row r="12" spans="1:31" ht="21" customHeight="1">
      <c r="A12" s="331" t="str">
        <f>'2020 EoS Pairings'!E18</f>
        <v>Bob</v>
      </c>
      <c r="B12" s="256">
        <f>INDEX('2020 EoS Pairings'!$U$4:$U$32,MATCH(A12,'2020 EoS Pairings'!$T$4:$T$32,0),1)</f>
        <v>26.3</v>
      </c>
      <c r="C12" s="70">
        <f>INDEX('2020 EoS Pairings'!$V$4:$V$32,MATCH(A12,'2020 EoS Pairings'!$T$4:$T$32,0),1)</f>
        <v>24</v>
      </c>
      <c r="D12" s="70">
        <f>INDEX('2020 EoS Pairings'!$W$4:$W$32,MATCH(A12,'2020 EoS Pairings'!$T$4:$T$32,0),1)</f>
        <v>19</v>
      </c>
      <c r="E12" s="22">
        <v>7</v>
      </c>
      <c r="F12" s="22">
        <v>5</v>
      </c>
      <c r="G12" s="22">
        <v>5</v>
      </c>
      <c r="H12" s="22">
        <v>5</v>
      </c>
      <c r="I12" s="22">
        <v>8</v>
      </c>
      <c r="J12" s="22">
        <v>6</v>
      </c>
      <c r="K12" s="22">
        <v>5</v>
      </c>
      <c r="L12" s="22">
        <v>5</v>
      </c>
      <c r="M12" s="22">
        <v>4</v>
      </c>
      <c r="N12" s="79">
        <f t="shared" si="1"/>
        <v>50</v>
      </c>
      <c r="O12" s="22">
        <v>7</v>
      </c>
      <c r="P12" s="22">
        <v>5</v>
      </c>
      <c r="Q12" s="22">
        <v>6</v>
      </c>
      <c r="R12" s="22">
        <v>7</v>
      </c>
      <c r="S12" s="22">
        <v>6</v>
      </c>
      <c r="T12" s="22">
        <v>8</v>
      </c>
      <c r="U12" s="22">
        <v>4</v>
      </c>
      <c r="V12" s="22">
        <v>7</v>
      </c>
      <c r="W12" s="22">
        <v>6</v>
      </c>
      <c r="X12" s="80">
        <f t="shared" si="2"/>
        <v>56</v>
      </c>
      <c r="Y12" s="81">
        <f t="shared" si="3"/>
        <v>106</v>
      </c>
      <c r="Z12" s="73">
        <f t="shared" si="5"/>
        <v>82</v>
      </c>
      <c r="AA12" s="9"/>
      <c r="AB12" s="9"/>
      <c r="AC12" s="9"/>
      <c r="AD12" s="49"/>
    </row>
    <row r="13" spans="1:31" ht="21" customHeight="1">
      <c r="A13" s="421" t="str">
        <f>'2020 EoS Pairings'!H18</f>
        <v>Ron</v>
      </c>
      <c r="B13" s="69">
        <f>INDEX('2020 EoS Pairings'!$U$4:$U$32,MATCH(A13,'2020 EoS Pairings'!$T$4:$T$32,0),1)</f>
        <v>26</v>
      </c>
      <c r="C13" s="70">
        <f>INDEX('2020 EoS Pairings'!$V$4:$V$32,MATCH(A13,'2020 EoS Pairings'!$T$4:$T$32,0),1)</f>
        <v>24</v>
      </c>
      <c r="D13" s="70">
        <f>INDEX('2020 EoS Pairings'!$W$4:$W$32,MATCH(A13,'2020 EoS Pairings'!$T$4:$T$32,0),1)</f>
        <v>19</v>
      </c>
      <c r="E13" s="22">
        <v>7</v>
      </c>
      <c r="F13" s="22">
        <v>5</v>
      </c>
      <c r="G13" s="22">
        <v>5</v>
      </c>
      <c r="H13" s="22">
        <v>4</v>
      </c>
      <c r="I13" s="22">
        <v>10</v>
      </c>
      <c r="J13" s="22">
        <v>5</v>
      </c>
      <c r="K13" s="22">
        <v>5</v>
      </c>
      <c r="L13" s="22">
        <v>7</v>
      </c>
      <c r="M13" s="22">
        <v>4</v>
      </c>
      <c r="N13" s="79">
        <f t="shared" si="1"/>
        <v>52</v>
      </c>
      <c r="O13" s="22">
        <v>5</v>
      </c>
      <c r="P13" s="22">
        <v>6</v>
      </c>
      <c r="Q13" s="22">
        <v>6</v>
      </c>
      <c r="R13" s="22">
        <v>5</v>
      </c>
      <c r="S13" s="22">
        <v>5</v>
      </c>
      <c r="T13" s="22">
        <v>5</v>
      </c>
      <c r="U13" s="22">
        <v>4</v>
      </c>
      <c r="V13" s="22">
        <v>10</v>
      </c>
      <c r="W13" s="22">
        <v>6</v>
      </c>
      <c r="X13" s="80">
        <f t="shared" si="2"/>
        <v>52</v>
      </c>
      <c r="Y13" s="81">
        <f t="shared" si="3"/>
        <v>104</v>
      </c>
      <c r="Z13" s="73">
        <f>SUM(Y13-D13)</f>
        <v>85</v>
      </c>
      <c r="AA13" s="9"/>
      <c r="AB13" s="9"/>
      <c r="AC13" s="9"/>
      <c r="AD13" s="49"/>
    </row>
    <row r="14" spans="1:31" ht="21" customHeight="1" thickBot="1">
      <c r="A14" s="58" t="str">
        <f>'2020 EoS Pairings'!K18</f>
        <v>Rudy</v>
      </c>
      <c r="B14" s="258">
        <f>INDEX('2020 EoS Pairings'!$U$4:$U$32,MATCH(A14,'2020 EoS Pairings'!$T$4:$T$32,0),1)</f>
        <v>16.399999999999999</v>
      </c>
      <c r="C14" s="259">
        <f>INDEX('2020 EoS Pairings'!$V$4:$V$32,MATCH(A14,'2020 EoS Pairings'!$T$4:$T$32,0),1)</f>
        <v>14</v>
      </c>
      <c r="D14" s="259">
        <f>INDEX('2020 EoS Pairings'!$W$4:$W$32,MATCH(A14,'2020 EoS Pairings'!$T$4:$T$32,0),1)</f>
        <v>9</v>
      </c>
      <c r="E14" s="59">
        <v>5</v>
      </c>
      <c r="F14" s="59">
        <v>5</v>
      </c>
      <c r="G14" s="59">
        <v>6</v>
      </c>
      <c r="H14" s="59">
        <v>4</v>
      </c>
      <c r="I14" s="59">
        <v>6</v>
      </c>
      <c r="J14" s="59">
        <v>7</v>
      </c>
      <c r="K14" s="59">
        <v>4</v>
      </c>
      <c r="L14" s="59">
        <v>5</v>
      </c>
      <c r="M14" s="59">
        <v>4</v>
      </c>
      <c r="N14" s="91">
        <f t="shared" ref="N14" si="6">SUM(E14:M14)</f>
        <v>46</v>
      </c>
      <c r="O14" s="59">
        <v>5</v>
      </c>
      <c r="P14" s="59">
        <v>5</v>
      </c>
      <c r="Q14" s="59">
        <v>3</v>
      </c>
      <c r="R14" s="59">
        <v>5</v>
      </c>
      <c r="S14" s="59">
        <v>5</v>
      </c>
      <c r="T14" s="59">
        <v>7</v>
      </c>
      <c r="U14" s="59">
        <v>3</v>
      </c>
      <c r="V14" s="59">
        <v>6</v>
      </c>
      <c r="W14" s="59">
        <v>8</v>
      </c>
      <c r="X14" s="92">
        <f t="shared" ref="X14" si="7">SUM(O14:W14)</f>
        <v>47</v>
      </c>
      <c r="Y14" s="93">
        <f t="shared" ref="Y14" si="8">SUM(N14,X14)</f>
        <v>93</v>
      </c>
      <c r="Z14" s="63">
        <f t="shared" ref="Z14" si="9">SUM(Y14-C14)</f>
        <v>79</v>
      </c>
      <c r="AA14" s="13"/>
      <c r="AB14" s="13"/>
      <c r="AC14" s="13"/>
      <c r="AD14" s="49"/>
    </row>
    <row r="15" spans="1:31" ht="21" customHeight="1">
      <c r="A15" s="85" t="str">
        <f>'2020 EoS Pairings'!B19</f>
        <v>Doug</v>
      </c>
      <c r="B15" s="256">
        <f>INDEX('2020 EoS Pairings'!$U$4:$U$32,MATCH(A15,'2020 EoS Pairings'!$T$4:$T$32,0),1)</f>
        <v>10.7</v>
      </c>
      <c r="C15" s="257">
        <f>INDEX('2020 EoS Pairings'!$V$4:$V$32,MATCH(A15,'2020 EoS Pairings'!$T$4:$T$32,0),1)</f>
        <v>8</v>
      </c>
      <c r="D15" s="257">
        <f>INDEX('2020 EoS Pairings'!$W$4:$W$32,MATCH(A15,'2020 EoS Pairings'!$T$4:$T$32,0),1)</f>
        <v>4</v>
      </c>
      <c r="E15" s="86">
        <v>6</v>
      </c>
      <c r="F15" s="86">
        <v>4</v>
      </c>
      <c r="G15" s="86">
        <v>6</v>
      </c>
      <c r="H15" s="86">
        <v>4</v>
      </c>
      <c r="I15" s="86">
        <v>6</v>
      </c>
      <c r="J15" s="86">
        <v>6</v>
      </c>
      <c r="K15" s="86">
        <v>3</v>
      </c>
      <c r="L15" s="86">
        <v>4</v>
      </c>
      <c r="M15" s="86">
        <v>5</v>
      </c>
      <c r="N15" s="97">
        <f t="shared" si="1"/>
        <v>44</v>
      </c>
      <c r="O15" s="86">
        <v>5</v>
      </c>
      <c r="P15" s="86">
        <v>4</v>
      </c>
      <c r="Q15" s="86">
        <v>3</v>
      </c>
      <c r="R15" s="86">
        <v>5</v>
      </c>
      <c r="S15" s="86">
        <v>5</v>
      </c>
      <c r="T15" s="86">
        <v>5</v>
      </c>
      <c r="U15" s="86">
        <v>3</v>
      </c>
      <c r="V15" s="86">
        <v>5</v>
      </c>
      <c r="W15" s="86">
        <v>3</v>
      </c>
      <c r="X15" s="98">
        <f t="shared" si="2"/>
        <v>38</v>
      </c>
      <c r="Y15" s="99">
        <f t="shared" si="3"/>
        <v>82</v>
      </c>
      <c r="Z15" s="90">
        <f t="shared" ref="Z15:Z18" si="10">SUM(Y15-C15)</f>
        <v>74</v>
      </c>
      <c r="AA15" s="13"/>
      <c r="AB15" s="13"/>
      <c r="AC15" s="13"/>
      <c r="AD15" s="49"/>
    </row>
    <row r="16" spans="1:31" ht="21" customHeight="1">
      <c r="A16" s="68" t="str">
        <f>'2020 EoS Pairings'!E19</f>
        <v>Mike G</v>
      </c>
      <c r="B16" s="69">
        <f>INDEX('2020 EoS Pairings'!$U$4:$U$32,MATCH(A16,'2020 EoS Pairings'!$T$4:$T$32,0),1)</f>
        <v>11.9</v>
      </c>
      <c r="C16" s="70">
        <f>INDEX('2020 EoS Pairings'!$V$4:$V$32,MATCH(A16,'2020 EoS Pairings'!$T$4:$T$32,0),1)</f>
        <v>9</v>
      </c>
      <c r="D16" s="70">
        <f>INDEX('2020 EoS Pairings'!$W$4:$W$32,MATCH(A16,'2020 EoS Pairings'!$T$4:$T$32,0),1)</f>
        <v>5</v>
      </c>
      <c r="E16" s="22">
        <v>5</v>
      </c>
      <c r="F16" s="22">
        <v>4</v>
      </c>
      <c r="G16" s="22">
        <v>5</v>
      </c>
      <c r="H16" s="22">
        <v>4</v>
      </c>
      <c r="I16" s="22">
        <v>6</v>
      </c>
      <c r="J16" s="22">
        <v>4</v>
      </c>
      <c r="K16" s="22">
        <v>4</v>
      </c>
      <c r="L16" s="22">
        <v>5</v>
      </c>
      <c r="M16" s="22">
        <v>4</v>
      </c>
      <c r="N16" s="82">
        <f t="shared" si="1"/>
        <v>41</v>
      </c>
      <c r="O16" s="22">
        <v>6</v>
      </c>
      <c r="P16" s="22">
        <v>4</v>
      </c>
      <c r="Q16" s="22">
        <v>4</v>
      </c>
      <c r="R16" s="22">
        <v>5</v>
      </c>
      <c r="S16" s="22">
        <v>4</v>
      </c>
      <c r="T16" s="22">
        <v>6</v>
      </c>
      <c r="U16" s="22">
        <v>5</v>
      </c>
      <c r="V16" s="22">
        <v>7</v>
      </c>
      <c r="W16" s="22">
        <v>7</v>
      </c>
      <c r="X16" s="83">
        <f t="shared" si="2"/>
        <v>48</v>
      </c>
      <c r="Y16" s="84">
        <f t="shared" si="3"/>
        <v>89</v>
      </c>
      <c r="Z16" s="73">
        <f t="shared" si="10"/>
        <v>80</v>
      </c>
      <c r="AA16" s="13"/>
      <c r="AB16" s="13"/>
      <c r="AC16" s="13"/>
      <c r="AD16" s="49"/>
    </row>
    <row r="17" spans="1:30" ht="21" customHeight="1">
      <c r="A17" s="68" t="str">
        <f>'2020 EoS Pairings'!H19</f>
        <v>Chris</v>
      </c>
      <c r="B17" s="69">
        <f>INDEX('2020 EoS Pairings'!$U$4:$U$32,MATCH(A17,'2020 EoS Pairings'!$T$4:$T$32,0),1)</f>
        <v>25.3</v>
      </c>
      <c r="C17" s="70">
        <f>INDEX('2020 EoS Pairings'!$V$4:$V$32,MATCH(A17,'2020 EoS Pairings'!$T$4:$T$32,0),1)</f>
        <v>23</v>
      </c>
      <c r="D17" s="70">
        <f>INDEX('2020 EoS Pairings'!$W$4:$W$32,MATCH(A17,'2020 EoS Pairings'!$T$4:$T$32,0),1)</f>
        <v>18</v>
      </c>
      <c r="E17" s="22">
        <v>9</v>
      </c>
      <c r="F17" s="22">
        <v>8</v>
      </c>
      <c r="G17" s="22">
        <v>5</v>
      </c>
      <c r="H17" s="22">
        <v>4</v>
      </c>
      <c r="I17" s="22">
        <v>11</v>
      </c>
      <c r="J17" s="22">
        <v>6</v>
      </c>
      <c r="K17" s="22">
        <v>4</v>
      </c>
      <c r="L17" s="22">
        <v>5</v>
      </c>
      <c r="M17" s="22">
        <v>5</v>
      </c>
      <c r="N17" s="82">
        <f t="shared" si="1"/>
        <v>57</v>
      </c>
      <c r="O17" s="22">
        <v>5</v>
      </c>
      <c r="P17" s="22">
        <v>3</v>
      </c>
      <c r="Q17" s="22">
        <v>5</v>
      </c>
      <c r="R17" s="22">
        <v>4</v>
      </c>
      <c r="S17" s="22">
        <v>7</v>
      </c>
      <c r="T17" s="22">
        <v>5</v>
      </c>
      <c r="U17" s="22">
        <v>4</v>
      </c>
      <c r="V17" s="22">
        <v>5</v>
      </c>
      <c r="W17" s="22">
        <v>8</v>
      </c>
      <c r="X17" s="83">
        <f t="shared" si="2"/>
        <v>46</v>
      </c>
      <c r="Y17" s="84">
        <f t="shared" si="3"/>
        <v>103</v>
      </c>
      <c r="Z17" s="73">
        <f t="shared" si="10"/>
        <v>80</v>
      </c>
      <c r="AA17" s="13"/>
      <c r="AB17" s="13"/>
      <c r="AC17" s="13"/>
      <c r="AD17" s="49"/>
    </row>
    <row r="18" spans="1:30" ht="21" customHeight="1" thickBot="1">
      <c r="A18" s="58" t="str">
        <f>'2020 EoS Pairings'!K19</f>
        <v>Alex</v>
      </c>
      <c r="B18" s="258">
        <f>INDEX('2020 EoS Pairings'!$U$4:$U$32,MATCH(A18,'2020 EoS Pairings'!$T$4:$T$32,0),1)</f>
        <v>21.4</v>
      </c>
      <c r="C18" s="259">
        <f>INDEX('2020 EoS Pairings'!$V$4:$V$32,MATCH(A18,'2020 EoS Pairings'!$T$4:$T$32,0),1)</f>
        <v>19</v>
      </c>
      <c r="D18" s="259">
        <f>INDEX('2020 EoS Pairings'!$W$4:$W$32,MATCH(A18,'2020 EoS Pairings'!$T$4:$T$32,0),1)</f>
        <v>14</v>
      </c>
      <c r="E18" s="59">
        <v>7</v>
      </c>
      <c r="F18" s="59">
        <v>5</v>
      </c>
      <c r="G18" s="59">
        <v>5</v>
      </c>
      <c r="H18" s="59">
        <v>6</v>
      </c>
      <c r="I18" s="59">
        <v>7</v>
      </c>
      <c r="J18" s="59">
        <v>6</v>
      </c>
      <c r="K18" s="59">
        <v>4</v>
      </c>
      <c r="L18" s="59">
        <v>6</v>
      </c>
      <c r="M18" s="59">
        <v>6</v>
      </c>
      <c r="N18" s="100">
        <f t="shared" si="1"/>
        <v>52</v>
      </c>
      <c r="O18" s="59">
        <v>7</v>
      </c>
      <c r="P18" s="59">
        <v>5</v>
      </c>
      <c r="Q18" s="59">
        <v>4</v>
      </c>
      <c r="R18" s="59">
        <v>4</v>
      </c>
      <c r="S18" s="59">
        <v>6</v>
      </c>
      <c r="T18" s="59">
        <v>5</v>
      </c>
      <c r="U18" s="59">
        <v>5</v>
      </c>
      <c r="V18" s="59">
        <v>8</v>
      </c>
      <c r="W18" s="59">
        <v>5</v>
      </c>
      <c r="X18" s="101">
        <f t="shared" si="2"/>
        <v>49</v>
      </c>
      <c r="Y18" s="102">
        <f t="shared" si="3"/>
        <v>101</v>
      </c>
      <c r="Z18" s="63">
        <f t="shared" si="10"/>
        <v>82</v>
      </c>
      <c r="AA18" s="13"/>
      <c r="AB18" s="13"/>
      <c r="AC18" s="13"/>
      <c r="AD18" s="49"/>
    </row>
    <row r="19" spans="1:30" ht="21" customHeight="1" thickBot="1">
      <c r="A19" s="443" t="str">
        <f>'2020 EoS Pairings'!B20</f>
        <v>Herb</v>
      </c>
      <c r="B19" s="256">
        <f>INDEX('2020 EoS Pairings'!$U$4:$U$32,MATCH(A19,'2020 EoS Pairings'!$T$4:$T$32,0),1)</f>
        <v>36.4</v>
      </c>
      <c r="C19" s="257">
        <f>INDEX('2020 EoS Pairings'!$V$4:$V$32,MATCH(A19,'2020 EoS Pairings'!$T$4:$T$32,0),1)</f>
        <v>35</v>
      </c>
      <c r="D19" s="257">
        <f>INDEX('2020 EoS Pairings'!$W$4:$W$32,MATCH(A19,'2020 EoS Pairings'!$T$4:$T$32,0),1)</f>
        <v>29</v>
      </c>
      <c r="E19" s="86">
        <v>7</v>
      </c>
      <c r="F19" s="86">
        <v>6</v>
      </c>
      <c r="G19" s="86">
        <v>6</v>
      </c>
      <c r="H19" s="86">
        <v>4</v>
      </c>
      <c r="I19" s="86">
        <v>7</v>
      </c>
      <c r="J19" s="86">
        <v>10</v>
      </c>
      <c r="K19" s="86">
        <v>5</v>
      </c>
      <c r="L19" s="86">
        <v>10</v>
      </c>
      <c r="M19" s="86">
        <v>5</v>
      </c>
      <c r="N19" s="97">
        <f t="shared" si="1"/>
        <v>60</v>
      </c>
      <c r="O19" s="86">
        <v>8</v>
      </c>
      <c r="P19" s="86">
        <v>7</v>
      </c>
      <c r="Q19" s="86">
        <v>3</v>
      </c>
      <c r="R19" s="86">
        <v>6</v>
      </c>
      <c r="S19" s="86">
        <v>8</v>
      </c>
      <c r="T19" s="86">
        <v>6</v>
      </c>
      <c r="U19" s="86">
        <v>4</v>
      </c>
      <c r="V19" s="86">
        <v>9</v>
      </c>
      <c r="W19" s="86">
        <v>6</v>
      </c>
      <c r="X19" s="101">
        <f t="shared" ref="X19:X26" si="11">SUM(O19:W19)</f>
        <v>57</v>
      </c>
      <c r="Y19" s="102">
        <f t="shared" ref="Y19:Y26" si="12">SUM(N19,X19)</f>
        <v>117</v>
      </c>
      <c r="Z19" s="63">
        <f>SUM(Y19-D19)</f>
        <v>88</v>
      </c>
      <c r="AA19" s="13"/>
      <c r="AB19" s="13"/>
      <c r="AC19" s="13"/>
      <c r="AD19" s="49"/>
    </row>
    <row r="20" spans="1:30" ht="21" customHeight="1" thickBot="1">
      <c r="A20" s="68" t="str">
        <f>'2020 EoS Pairings'!E20</f>
        <v>Ben</v>
      </c>
      <c r="B20" s="69">
        <f>INDEX('2020 EoS Pairings'!$U$4:$U$32,MATCH(A20,'2020 EoS Pairings'!$T$4:$T$32,0),1)</f>
        <v>12</v>
      </c>
      <c r="C20" s="70">
        <f>INDEX('2020 EoS Pairings'!$V$4:$V$32,MATCH(A20,'2020 EoS Pairings'!$T$4:$T$32,0),1)</f>
        <v>9</v>
      </c>
      <c r="D20" s="70">
        <f>INDEX('2020 EoS Pairings'!$W$4:$W$32,MATCH(A20,'2020 EoS Pairings'!$T$4:$T$32,0),1)</f>
        <v>5</v>
      </c>
      <c r="E20" s="22">
        <v>7</v>
      </c>
      <c r="F20" s="22">
        <v>5</v>
      </c>
      <c r="G20" s="22">
        <v>5</v>
      </c>
      <c r="H20" s="22">
        <v>4</v>
      </c>
      <c r="I20" s="22">
        <v>6</v>
      </c>
      <c r="J20" s="22">
        <v>5</v>
      </c>
      <c r="K20" s="22">
        <v>3</v>
      </c>
      <c r="L20" s="22">
        <v>7</v>
      </c>
      <c r="M20" s="22">
        <v>5</v>
      </c>
      <c r="N20" s="82">
        <f t="shared" si="1"/>
        <v>47</v>
      </c>
      <c r="O20" s="22">
        <v>5</v>
      </c>
      <c r="P20" s="22">
        <v>4</v>
      </c>
      <c r="Q20" s="22">
        <v>6</v>
      </c>
      <c r="R20" s="22">
        <v>5</v>
      </c>
      <c r="S20" s="22">
        <v>6</v>
      </c>
      <c r="T20" s="22">
        <v>5</v>
      </c>
      <c r="U20" s="22">
        <v>4</v>
      </c>
      <c r="V20" s="22">
        <v>5</v>
      </c>
      <c r="W20" s="22">
        <v>5</v>
      </c>
      <c r="X20" s="101">
        <f t="shared" si="11"/>
        <v>45</v>
      </c>
      <c r="Y20" s="102">
        <f t="shared" si="12"/>
        <v>92</v>
      </c>
      <c r="Z20" s="63">
        <f t="shared" ref="Z20:Z25" si="13">SUM(Y20-C20)</f>
        <v>83</v>
      </c>
      <c r="AA20" s="13"/>
      <c r="AB20" s="13"/>
      <c r="AC20" s="13"/>
      <c r="AD20" s="49"/>
    </row>
    <row r="21" spans="1:30" ht="21" customHeight="1" thickBot="1">
      <c r="A21" s="68" t="str">
        <f>'2020 EoS Pairings'!H20</f>
        <v>Blaine</v>
      </c>
      <c r="B21" s="69">
        <f>INDEX('2020 EoS Pairings'!$U$4:$U$32,MATCH(A21,'2020 EoS Pairings'!$T$4:$T$32,0),1)</f>
        <v>17.399999999999999</v>
      </c>
      <c r="C21" s="70">
        <f>INDEX('2020 EoS Pairings'!$V$4:$V$32,MATCH(A21,'2020 EoS Pairings'!$T$4:$T$32,0),1)</f>
        <v>15</v>
      </c>
      <c r="D21" s="70">
        <f>INDEX('2020 EoS Pairings'!$W$4:$W$32,MATCH(A21,'2020 EoS Pairings'!$T$4:$T$32,0),1)</f>
        <v>10</v>
      </c>
      <c r="E21" s="22">
        <v>7</v>
      </c>
      <c r="F21" s="22">
        <v>6</v>
      </c>
      <c r="G21" s="22">
        <v>7</v>
      </c>
      <c r="H21" s="22">
        <v>4</v>
      </c>
      <c r="I21" s="22">
        <v>6</v>
      </c>
      <c r="J21" s="22">
        <v>5</v>
      </c>
      <c r="K21" s="22">
        <v>3</v>
      </c>
      <c r="L21" s="22">
        <v>5</v>
      </c>
      <c r="M21" s="22">
        <v>4</v>
      </c>
      <c r="N21" s="82">
        <f t="shared" si="1"/>
        <v>47</v>
      </c>
      <c r="O21" s="22">
        <v>8</v>
      </c>
      <c r="P21" s="22">
        <v>4</v>
      </c>
      <c r="Q21" s="22">
        <v>4</v>
      </c>
      <c r="R21" s="22">
        <v>5</v>
      </c>
      <c r="S21" s="22">
        <v>8</v>
      </c>
      <c r="T21" s="22">
        <v>4</v>
      </c>
      <c r="U21" s="22">
        <v>4</v>
      </c>
      <c r="V21" s="22">
        <v>8</v>
      </c>
      <c r="W21" s="22">
        <v>7</v>
      </c>
      <c r="X21" s="101">
        <f t="shared" si="11"/>
        <v>52</v>
      </c>
      <c r="Y21" s="102">
        <f t="shared" si="12"/>
        <v>99</v>
      </c>
      <c r="Z21" s="63">
        <f t="shared" si="13"/>
        <v>84</v>
      </c>
      <c r="AA21" s="13"/>
      <c r="AB21" s="13"/>
      <c r="AC21" s="13"/>
      <c r="AD21" s="49"/>
    </row>
    <row r="22" spans="1:30" ht="21" customHeight="1" thickBot="1">
      <c r="A22" s="444" t="str">
        <f>'2020 EoS Pairings'!K20</f>
        <v>Mike C</v>
      </c>
      <c r="B22" s="258">
        <f>INDEX('2020 EoS Pairings'!$U$4:$U$32,MATCH(A22,'2020 EoS Pairings'!$T$4:$T$32,0),1)</f>
        <v>16.2</v>
      </c>
      <c r="C22" s="259">
        <f>INDEX('2020 EoS Pairings'!$V$4:$V$32,MATCH(A22,'2020 EoS Pairings'!$T$4:$T$32,0),1)</f>
        <v>13</v>
      </c>
      <c r="D22" s="259">
        <f>INDEX('2020 EoS Pairings'!$W$4:$W$32,MATCH(A22,'2020 EoS Pairings'!$T$4:$T$32,0),1)</f>
        <v>9</v>
      </c>
      <c r="E22" s="59">
        <v>4</v>
      </c>
      <c r="F22" s="59">
        <v>4</v>
      </c>
      <c r="G22" s="59">
        <v>4</v>
      </c>
      <c r="H22" s="59">
        <v>3</v>
      </c>
      <c r="I22" s="59">
        <v>4</v>
      </c>
      <c r="J22" s="59">
        <v>5</v>
      </c>
      <c r="K22" s="59">
        <v>4</v>
      </c>
      <c r="L22" s="59">
        <v>5</v>
      </c>
      <c r="M22" s="59">
        <v>4</v>
      </c>
      <c r="N22" s="100">
        <f t="shared" si="1"/>
        <v>37</v>
      </c>
      <c r="O22" s="59">
        <v>6</v>
      </c>
      <c r="P22" s="59">
        <v>3</v>
      </c>
      <c r="Q22" s="59">
        <v>4</v>
      </c>
      <c r="R22" s="59">
        <v>5</v>
      </c>
      <c r="S22" s="59">
        <v>5</v>
      </c>
      <c r="T22" s="59">
        <v>7</v>
      </c>
      <c r="U22" s="59">
        <v>4</v>
      </c>
      <c r="V22" s="59">
        <v>5</v>
      </c>
      <c r="W22" s="59">
        <v>5</v>
      </c>
      <c r="X22" s="101">
        <f t="shared" si="11"/>
        <v>44</v>
      </c>
      <c r="Y22" s="102">
        <f t="shared" si="12"/>
        <v>81</v>
      </c>
      <c r="Z22" s="63">
        <f>SUM(Y22-D22)</f>
        <v>72</v>
      </c>
      <c r="AA22" s="13"/>
      <c r="AB22" s="13"/>
      <c r="AC22" s="13"/>
      <c r="AD22" s="49"/>
    </row>
    <row r="23" spans="1:30" ht="21" customHeight="1" thickBot="1">
      <c r="A23" s="85" t="str">
        <f>'2020 EoS Pairings'!B21</f>
        <v>Frank</v>
      </c>
      <c r="B23" s="256">
        <f>INDEX('2020 EoS Pairings'!$U$4:$U$32,MATCH(A23,'2020 EoS Pairings'!$T$4:$T$32,0),1)</f>
        <v>27</v>
      </c>
      <c r="C23" s="257">
        <f>INDEX('2020 EoS Pairings'!$V$4:$V$32,MATCH(A23,'2020 EoS Pairings'!$T$4:$T$32,0),1)</f>
        <v>25</v>
      </c>
      <c r="D23" s="257">
        <f>INDEX('2020 EoS Pairings'!$W$4:$W$32,MATCH(A23,'2020 EoS Pairings'!$T$4:$T$32,0),1)</f>
        <v>20</v>
      </c>
      <c r="E23" s="86">
        <v>5</v>
      </c>
      <c r="F23" s="86">
        <v>6</v>
      </c>
      <c r="G23" s="86">
        <v>9</v>
      </c>
      <c r="H23" s="86">
        <v>8</v>
      </c>
      <c r="I23" s="86">
        <v>8</v>
      </c>
      <c r="J23" s="86">
        <v>7</v>
      </c>
      <c r="K23" s="86">
        <v>6</v>
      </c>
      <c r="L23" s="86">
        <v>8</v>
      </c>
      <c r="M23" s="86">
        <v>5</v>
      </c>
      <c r="N23" s="97">
        <f>SUM(E23:M23)</f>
        <v>62</v>
      </c>
      <c r="O23" s="86">
        <v>6</v>
      </c>
      <c r="P23" s="86">
        <v>6</v>
      </c>
      <c r="Q23" s="86">
        <v>5</v>
      </c>
      <c r="R23" s="86">
        <v>5</v>
      </c>
      <c r="S23" s="86">
        <v>6</v>
      </c>
      <c r="T23" s="86">
        <v>6</v>
      </c>
      <c r="U23" s="86">
        <v>4</v>
      </c>
      <c r="V23" s="86">
        <v>7</v>
      </c>
      <c r="W23" s="86">
        <v>8</v>
      </c>
      <c r="X23" s="101">
        <f t="shared" si="11"/>
        <v>53</v>
      </c>
      <c r="Y23" s="102">
        <f t="shared" si="12"/>
        <v>115</v>
      </c>
      <c r="Z23" s="63">
        <f t="shared" si="13"/>
        <v>90</v>
      </c>
      <c r="AD23" s="49"/>
    </row>
    <row r="24" spans="1:30" ht="21" customHeight="1" thickBot="1">
      <c r="A24" s="68" t="str">
        <f>'2020 EoS Pairings'!E21</f>
        <v>Malcolm</v>
      </c>
      <c r="B24" s="69">
        <f>INDEX('2020 EoS Pairings'!$U$4:$U$32,MATCH(A24,'2020 EoS Pairings'!$T$4:$T$32,0),1)</f>
        <v>16</v>
      </c>
      <c r="C24" s="70">
        <f>INDEX('2020 EoS Pairings'!$V$4:$V$32,MATCH(A24,'2020 EoS Pairings'!$T$4:$T$32,0),1)</f>
        <v>13</v>
      </c>
      <c r="D24" s="70">
        <f>INDEX('2020 EoS Pairings'!$W$4:$W$32,MATCH(A24,'2020 EoS Pairings'!$T$4:$T$32,0),1)</f>
        <v>9</v>
      </c>
      <c r="E24" s="22">
        <v>8</v>
      </c>
      <c r="F24" s="22">
        <v>3</v>
      </c>
      <c r="G24" s="22">
        <v>6</v>
      </c>
      <c r="H24" s="22">
        <v>5</v>
      </c>
      <c r="I24" s="22">
        <v>6</v>
      </c>
      <c r="J24" s="22">
        <v>5</v>
      </c>
      <c r="K24" s="22">
        <v>3</v>
      </c>
      <c r="L24" s="22">
        <v>6</v>
      </c>
      <c r="M24" s="22">
        <v>3</v>
      </c>
      <c r="N24" s="82">
        <f t="shared" si="1"/>
        <v>45</v>
      </c>
      <c r="O24" s="22">
        <v>6</v>
      </c>
      <c r="P24" s="22">
        <v>6</v>
      </c>
      <c r="Q24" s="22">
        <v>3</v>
      </c>
      <c r="R24" s="22">
        <v>7</v>
      </c>
      <c r="S24" s="22">
        <v>5</v>
      </c>
      <c r="T24" s="22">
        <v>4</v>
      </c>
      <c r="U24" s="22">
        <v>5</v>
      </c>
      <c r="V24" s="22">
        <v>5</v>
      </c>
      <c r="W24" s="22">
        <v>4</v>
      </c>
      <c r="X24" s="101">
        <f t="shared" si="11"/>
        <v>45</v>
      </c>
      <c r="Y24" s="102">
        <f t="shared" si="12"/>
        <v>90</v>
      </c>
      <c r="Z24" s="63">
        <f t="shared" si="13"/>
        <v>77</v>
      </c>
      <c r="AD24" s="49"/>
    </row>
    <row r="25" spans="1:30" ht="21" customHeight="1" thickBot="1">
      <c r="A25" s="68" t="str">
        <f>'2020 EoS Pairings'!H21</f>
        <v>Mike W</v>
      </c>
      <c r="B25" s="69">
        <f>INDEX('2020 EoS Pairings'!$U$4:$U$32,MATCH(A25,'2020 EoS Pairings'!$T$4:$T$32,0),1)</f>
        <v>14.2</v>
      </c>
      <c r="C25" s="70">
        <f>INDEX('2020 EoS Pairings'!$V$4:$V$32,MATCH(A25,'2020 EoS Pairings'!$T$4:$T$32,0),1)</f>
        <v>11</v>
      </c>
      <c r="D25" s="70">
        <f>INDEX('2020 EoS Pairings'!$W$4:$W$32,MATCH(A25,'2020 EoS Pairings'!$T$4:$T$32,0),1)</f>
        <v>7</v>
      </c>
      <c r="E25" s="59">
        <v>7</v>
      </c>
      <c r="F25" s="59">
        <v>5</v>
      </c>
      <c r="G25" s="59">
        <v>4</v>
      </c>
      <c r="H25" s="59">
        <v>5</v>
      </c>
      <c r="I25" s="59">
        <v>6</v>
      </c>
      <c r="J25" s="59">
        <v>6</v>
      </c>
      <c r="K25" s="59">
        <v>8</v>
      </c>
      <c r="L25" s="59">
        <v>4</v>
      </c>
      <c r="M25" s="59">
        <v>6</v>
      </c>
      <c r="N25" s="82">
        <f t="shared" si="1"/>
        <v>51</v>
      </c>
      <c r="O25" s="59">
        <v>7</v>
      </c>
      <c r="P25" s="59">
        <v>3</v>
      </c>
      <c r="Q25" s="59">
        <v>3</v>
      </c>
      <c r="R25" s="59">
        <v>4</v>
      </c>
      <c r="S25" s="59">
        <v>5</v>
      </c>
      <c r="T25" s="59">
        <v>5</v>
      </c>
      <c r="U25" s="59">
        <v>5</v>
      </c>
      <c r="V25" s="59">
        <v>6</v>
      </c>
      <c r="W25" s="59">
        <v>6</v>
      </c>
      <c r="X25" s="101">
        <f t="shared" si="11"/>
        <v>44</v>
      </c>
      <c r="Y25" s="102">
        <f t="shared" si="12"/>
        <v>95</v>
      </c>
      <c r="Z25" s="63">
        <f t="shared" si="13"/>
        <v>84</v>
      </c>
      <c r="AD25" s="49"/>
    </row>
    <row r="26" spans="1:30" ht="21" customHeight="1" thickBot="1">
      <c r="A26" s="58" t="str">
        <f>'2020 EoS Pairings'!K21</f>
        <v>Mike F</v>
      </c>
      <c r="B26" s="258">
        <f>INDEX('2020 EoS Pairings'!$U$4:$U$32,MATCH(A26,'2020 EoS Pairings'!$T$4:$T$32,0),1)</f>
        <v>12</v>
      </c>
      <c r="C26" s="259">
        <f>INDEX('2020 EoS Pairings'!$V$4:$V$32,MATCH(A26,'2020 EoS Pairings'!$T$4:$T$32,0),1)</f>
        <v>9</v>
      </c>
      <c r="D26" s="259">
        <f>INDEX('2020 EoS Pairings'!$W$4:$W$32,MATCH(A26,'2020 EoS Pairings'!$T$4:$T$32,0),1)</f>
        <v>5</v>
      </c>
      <c r="E26" s="59">
        <v>6</v>
      </c>
      <c r="F26" s="59">
        <v>5</v>
      </c>
      <c r="G26" s="59">
        <v>4</v>
      </c>
      <c r="H26" s="59">
        <v>3</v>
      </c>
      <c r="I26" s="59">
        <v>6</v>
      </c>
      <c r="J26" s="59">
        <v>4</v>
      </c>
      <c r="K26" s="59">
        <v>3</v>
      </c>
      <c r="L26" s="59">
        <v>6</v>
      </c>
      <c r="M26" s="59">
        <v>4</v>
      </c>
      <c r="N26" s="295">
        <f t="shared" si="1"/>
        <v>41</v>
      </c>
      <c r="O26" s="59">
        <v>4</v>
      </c>
      <c r="P26" s="59">
        <v>5</v>
      </c>
      <c r="Q26" s="59">
        <v>3</v>
      </c>
      <c r="R26" s="59">
        <v>4</v>
      </c>
      <c r="S26" s="59">
        <v>3</v>
      </c>
      <c r="T26" s="59">
        <v>5</v>
      </c>
      <c r="U26" s="59">
        <v>3</v>
      </c>
      <c r="V26" s="59">
        <v>6</v>
      </c>
      <c r="W26" s="59">
        <v>5</v>
      </c>
      <c r="X26" s="101">
        <f t="shared" si="11"/>
        <v>38</v>
      </c>
      <c r="Y26" s="102">
        <f t="shared" si="12"/>
        <v>79</v>
      </c>
      <c r="Z26" s="63">
        <f>SUM(Y26-D26)</f>
        <v>74</v>
      </c>
      <c r="AD26" s="49"/>
    </row>
    <row r="27" spans="1:30" s="276" customFormat="1" ht="21" customHeight="1">
      <c r="A27" s="85"/>
      <c r="B27" s="256"/>
      <c r="C27" s="257"/>
      <c r="D27" s="257"/>
      <c r="E27" s="86"/>
      <c r="F27" s="86"/>
      <c r="G27" s="86"/>
      <c r="H27" s="86"/>
      <c r="I27" s="86"/>
      <c r="J27" s="86"/>
      <c r="K27" s="86"/>
      <c r="L27" s="86"/>
      <c r="M27" s="86"/>
      <c r="N27" s="87"/>
      <c r="O27" s="86"/>
      <c r="P27" s="86"/>
      <c r="Q27" s="86"/>
      <c r="R27" s="86"/>
      <c r="S27" s="86"/>
      <c r="T27" s="86"/>
      <c r="U27" s="86"/>
      <c r="V27" s="86"/>
      <c r="W27" s="86"/>
      <c r="X27" s="88"/>
      <c r="Y27" s="89"/>
      <c r="Z27" s="90"/>
      <c r="AD27" s="49"/>
    </row>
    <row r="28" spans="1:30" s="276" customFormat="1" ht="21" customHeight="1">
      <c r="A28" s="68"/>
      <c r="B28" s="69"/>
      <c r="C28" s="70"/>
      <c r="D28" s="70"/>
      <c r="E28" s="22"/>
      <c r="F28" s="22"/>
      <c r="G28" s="22"/>
      <c r="H28" s="22"/>
      <c r="I28" s="22"/>
      <c r="J28" s="22"/>
      <c r="K28" s="22"/>
      <c r="L28" s="22"/>
      <c r="M28" s="22"/>
      <c r="N28" s="79"/>
      <c r="O28" s="22"/>
      <c r="P28" s="22"/>
      <c r="Q28" s="22"/>
      <c r="R28" s="22"/>
      <c r="S28" s="22"/>
      <c r="T28" s="22"/>
      <c r="U28" s="22"/>
      <c r="V28" s="22"/>
      <c r="W28" s="22"/>
      <c r="X28" s="80"/>
      <c r="Y28" s="81"/>
      <c r="Z28" s="90"/>
      <c r="AD28" s="49"/>
    </row>
    <row r="29" spans="1:30" s="276" customFormat="1" ht="21" customHeight="1">
      <c r="A29" s="68"/>
      <c r="B29" s="69"/>
      <c r="C29" s="70"/>
      <c r="D29" s="70"/>
      <c r="E29" s="22"/>
      <c r="F29" s="22"/>
      <c r="G29" s="22"/>
      <c r="H29" s="22"/>
      <c r="I29" s="22"/>
      <c r="J29" s="22"/>
      <c r="K29" s="22"/>
      <c r="L29" s="22"/>
      <c r="M29" s="22"/>
      <c r="N29" s="79"/>
      <c r="O29" s="22"/>
      <c r="P29" s="22"/>
      <c r="Q29" s="22"/>
      <c r="R29" s="22"/>
      <c r="S29" s="22"/>
      <c r="T29" s="22"/>
      <c r="U29" s="22"/>
      <c r="V29" s="22"/>
      <c r="W29" s="22"/>
      <c r="X29" s="80"/>
      <c r="Y29" s="81"/>
      <c r="Z29" s="90"/>
      <c r="AD29" s="49"/>
    </row>
    <row r="30" spans="1:30" s="276" customFormat="1" ht="21" customHeight="1" thickBot="1">
      <c r="A30" s="58"/>
      <c r="B30" s="258"/>
      <c r="C30" s="259"/>
      <c r="D30" s="259"/>
      <c r="E30" s="59"/>
      <c r="F30" s="59"/>
      <c r="G30" s="59"/>
      <c r="H30" s="59"/>
      <c r="I30" s="59"/>
      <c r="J30" s="59"/>
      <c r="K30" s="59"/>
      <c r="L30" s="59"/>
      <c r="M30" s="59"/>
      <c r="N30" s="91"/>
      <c r="O30" s="59"/>
      <c r="P30" s="59"/>
      <c r="Q30" s="59"/>
      <c r="R30" s="59"/>
      <c r="S30" s="59"/>
      <c r="T30" s="59"/>
      <c r="U30" s="59"/>
      <c r="V30" s="59"/>
      <c r="W30" s="59"/>
      <c r="X30" s="92"/>
      <c r="Y30" s="93"/>
      <c r="Z30" s="90"/>
      <c r="AD30" s="49"/>
    </row>
    <row r="31" spans="1:30" ht="15.75" customHeight="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262"/>
      <c r="X31" s="517" t="s">
        <v>48</v>
      </c>
      <c r="Y31" s="467"/>
      <c r="Z31" s="123">
        <f>MIN(Z3:Z26)</f>
        <v>71</v>
      </c>
    </row>
    <row r="32" spans="1:30" ht="15.75" customHeight="1">
      <c r="A32" s="471" t="s">
        <v>44</v>
      </c>
      <c r="B32" s="472"/>
      <c r="C32" s="473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468" t="s">
        <v>50</v>
      </c>
      <c r="X32" s="468"/>
      <c r="Y32" s="468"/>
      <c r="Z32" s="110">
        <f>COUNTIF(Z3:Z26,Z31)</f>
        <v>1</v>
      </c>
    </row>
    <row r="33" spans="1:3" ht="15.75" customHeight="1">
      <c r="A33" s="474" t="s">
        <v>46</v>
      </c>
      <c r="B33" s="475"/>
      <c r="C33" s="476"/>
    </row>
    <row r="34" spans="1:3" ht="15.75" customHeight="1">
      <c r="A34" s="463" t="s">
        <v>47</v>
      </c>
      <c r="B34" s="464"/>
      <c r="C34" s="465"/>
    </row>
    <row r="35" spans="1:3" ht="15.75" customHeight="1">
      <c r="A35" s="236" t="s">
        <v>48</v>
      </c>
      <c r="B35" s="237"/>
      <c r="C35" s="238"/>
    </row>
  </sheetData>
  <mergeCells count="6">
    <mergeCell ref="A34:C34"/>
    <mergeCell ref="A1:D1"/>
    <mergeCell ref="X31:Y31"/>
    <mergeCell ref="A32:C32"/>
    <mergeCell ref="W32:Y32"/>
    <mergeCell ref="A33:C33"/>
  </mergeCells>
  <conditionalFormatting sqref="E3 E5:E9 E11:E22">
    <cfRule type="cellIs" dxfId="174" priority="153" operator="lessThan">
      <formula>$E$2</formula>
    </cfRule>
  </conditionalFormatting>
  <conditionalFormatting sqref="F3 F5:F9 F11:F22">
    <cfRule type="cellIs" dxfId="173" priority="152" operator="lessThan">
      <formula>$F$2</formula>
    </cfRule>
  </conditionalFormatting>
  <conditionalFormatting sqref="G3 G5:G9 G11:G22">
    <cfRule type="cellIs" dxfId="172" priority="151" operator="lessThan">
      <formula>$G$2</formula>
    </cfRule>
  </conditionalFormatting>
  <conditionalFormatting sqref="H3 H5:H9 H11:H22">
    <cfRule type="cellIs" dxfId="171" priority="150" operator="lessThan">
      <formula>$H$2</formula>
    </cfRule>
  </conditionalFormatting>
  <conditionalFormatting sqref="I3 I5:I9 I11:I22">
    <cfRule type="cellIs" dxfId="170" priority="149" operator="lessThan">
      <formula>$I$2</formula>
    </cfRule>
  </conditionalFormatting>
  <conditionalFormatting sqref="J3 J5:J9 J11:J22">
    <cfRule type="cellIs" dxfId="169" priority="148" operator="lessThan">
      <formula>$J$2</formula>
    </cfRule>
  </conditionalFormatting>
  <conditionalFormatting sqref="K3 K5:K9 K11:K22">
    <cfRule type="cellIs" dxfId="168" priority="147" operator="lessThan">
      <formula>$K$2</formula>
    </cfRule>
  </conditionalFormatting>
  <conditionalFormatting sqref="L3 L5:L9 L11:L22">
    <cfRule type="cellIs" dxfId="167" priority="146" operator="lessThan">
      <formula>$L$2</formula>
    </cfRule>
  </conditionalFormatting>
  <conditionalFormatting sqref="M3 M5:M9 M11:M22">
    <cfRule type="cellIs" dxfId="166" priority="145" operator="lessThan">
      <formula>$M$2</formula>
    </cfRule>
  </conditionalFormatting>
  <conditionalFormatting sqref="O3 O5:O9 O11:O22">
    <cfRule type="cellIs" dxfId="165" priority="144" operator="lessThan">
      <formula>$O$2</formula>
    </cfRule>
  </conditionalFormatting>
  <conditionalFormatting sqref="P3 P5:P9 P11:P22">
    <cfRule type="cellIs" dxfId="164" priority="143" operator="lessThan">
      <formula>$P$2</formula>
    </cfRule>
  </conditionalFormatting>
  <conditionalFormatting sqref="Q3 Q5:Q9 Q11:Q22">
    <cfRule type="cellIs" dxfId="163" priority="142" operator="lessThan">
      <formula>$Q$2</formula>
    </cfRule>
  </conditionalFormatting>
  <conditionalFormatting sqref="R3 R5:R9 R11:R22">
    <cfRule type="cellIs" dxfId="162" priority="141" operator="lessThan">
      <formula>$R$2</formula>
    </cfRule>
  </conditionalFormatting>
  <conditionalFormatting sqref="S3 S5:S9 S11:S22">
    <cfRule type="cellIs" dxfId="161" priority="140" operator="lessThan">
      <formula>$S$2</formula>
    </cfRule>
  </conditionalFormatting>
  <conditionalFormatting sqref="T3 T5:T9 T11:T22">
    <cfRule type="cellIs" dxfId="160" priority="139" operator="lessThan">
      <formula>$T$2</formula>
    </cfRule>
  </conditionalFormatting>
  <conditionalFormatting sqref="U3 U5:U9 U11:U22">
    <cfRule type="cellIs" dxfId="159" priority="138" operator="lessThan">
      <formula>$U$2</formula>
    </cfRule>
  </conditionalFormatting>
  <conditionalFormatting sqref="V3 V5:V9 V11:V22">
    <cfRule type="cellIs" dxfId="158" priority="137" operator="lessThan">
      <formula>$V$2</formula>
    </cfRule>
  </conditionalFormatting>
  <conditionalFormatting sqref="W3 W5:W9 W11:W22">
    <cfRule type="cellIs" dxfId="157" priority="136" operator="lessThan">
      <formula>$W$2</formula>
    </cfRule>
  </conditionalFormatting>
  <conditionalFormatting sqref="Z3:Z26">
    <cfRule type="expression" dxfId="156" priority="135">
      <formula>Z3=$Z$2</formula>
    </cfRule>
  </conditionalFormatting>
  <conditionalFormatting sqref="Y3:Y26">
    <cfRule type="expression" dxfId="155" priority="134">
      <formula>Y3=$Y$2</formula>
    </cfRule>
  </conditionalFormatting>
  <conditionalFormatting sqref="E4">
    <cfRule type="cellIs" dxfId="154" priority="130" operator="lessThan">
      <formula>$E$2</formula>
    </cfRule>
  </conditionalFormatting>
  <conditionalFormatting sqref="F4">
    <cfRule type="cellIs" dxfId="153" priority="129" operator="lessThan">
      <formula>$F$2</formula>
    </cfRule>
  </conditionalFormatting>
  <conditionalFormatting sqref="G4">
    <cfRule type="cellIs" dxfId="152" priority="128" operator="lessThan">
      <formula>$G$2</formula>
    </cfRule>
  </conditionalFormatting>
  <conditionalFormatting sqref="H4">
    <cfRule type="cellIs" dxfId="151" priority="127" operator="lessThan">
      <formula>$H$2</formula>
    </cfRule>
  </conditionalFormatting>
  <conditionalFormatting sqref="I4">
    <cfRule type="cellIs" dxfId="150" priority="126" operator="lessThan">
      <formula>$I$2</formula>
    </cfRule>
  </conditionalFormatting>
  <conditionalFormatting sqref="J4">
    <cfRule type="cellIs" dxfId="149" priority="125" operator="lessThan">
      <formula>$J$2</formula>
    </cfRule>
  </conditionalFormatting>
  <conditionalFormatting sqref="K4">
    <cfRule type="cellIs" dxfId="148" priority="124" operator="lessThan">
      <formula>$K$2</formula>
    </cfRule>
  </conditionalFormatting>
  <conditionalFormatting sqref="L4">
    <cfRule type="cellIs" dxfId="147" priority="123" operator="lessThan">
      <formula>$L$2</formula>
    </cfRule>
  </conditionalFormatting>
  <conditionalFormatting sqref="M4">
    <cfRule type="cellIs" dxfId="146" priority="122" operator="lessThan">
      <formula>$M$2</formula>
    </cfRule>
  </conditionalFormatting>
  <conditionalFormatting sqref="O4">
    <cfRule type="cellIs" dxfId="145" priority="121" operator="lessThan">
      <formula>$O$2</formula>
    </cfRule>
  </conditionalFormatting>
  <conditionalFormatting sqref="P4">
    <cfRule type="cellIs" dxfId="144" priority="120" operator="lessThan">
      <formula>$P$2</formula>
    </cfRule>
  </conditionalFormatting>
  <conditionalFormatting sqref="Q4">
    <cfRule type="cellIs" dxfId="143" priority="119" operator="lessThan">
      <formula>$Q$2</formula>
    </cfRule>
  </conditionalFormatting>
  <conditionalFormatting sqref="R4">
    <cfRule type="cellIs" dxfId="142" priority="118" operator="lessThan">
      <formula>$R$2</formula>
    </cfRule>
  </conditionalFormatting>
  <conditionalFormatting sqref="S4">
    <cfRule type="cellIs" dxfId="141" priority="117" operator="lessThan">
      <formula>$S$2</formula>
    </cfRule>
  </conditionalFormatting>
  <conditionalFormatting sqref="T4">
    <cfRule type="cellIs" dxfId="140" priority="116" operator="lessThan">
      <formula>$T$2</formula>
    </cfRule>
  </conditionalFormatting>
  <conditionalFormatting sqref="U4">
    <cfRule type="cellIs" dxfId="139" priority="115" operator="lessThan">
      <formula>$U$2</formula>
    </cfRule>
  </conditionalFormatting>
  <conditionalFormatting sqref="V4">
    <cfRule type="cellIs" dxfId="138" priority="114" operator="lessThan">
      <formula>$V$2</formula>
    </cfRule>
  </conditionalFormatting>
  <conditionalFormatting sqref="W4">
    <cfRule type="cellIs" dxfId="137" priority="113" operator="lessThan">
      <formula>$W$2</formula>
    </cfRule>
  </conditionalFormatting>
  <conditionalFormatting sqref="E23:E24 E26">
    <cfRule type="cellIs" dxfId="136" priority="109" operator="lessThan">
      <formula>$E$2</formula>
    </cfRule>
  </conditionalFormatting>
  <conditionalFormatting sqref="F23:F24 F26">
    <cfRule type="cellIs" dxfId="135" priority="108" operator="lessThan">
      <formula>$F$2</formula>
    </cfRule>
  </conditionalFormatting>
  <conditionalFormatting sqref="G23:G24 G26">
    <cfRule type="cellIs" dxfId="134" priority="107" operator="lessThan">
      <formula>$G$2</formula>
    </cfRule>
  </conditionalFormatting>
  <conditionalFormatting sqref="H23:H24 H26">
    <cfRule type="cellIs" dxfId="133" priority="106" operator="lessThan">
      <formula>$H$2</formula>
    </cfRule>
  </conditionalFormatting>
  <conditionalFormatting sqref="I23:I24 I26">
    <cfRule type="cellIs" dxfId="132" priority="105" operator="lessThan">
      <formula>$I$2</formula>
    </cfRule>
  </conditionalFormatting>
  <conditionalFormatting sqref="J23:J24 J26">
    <cfRule type="cellIs" dxfId="131" priority="104" operator="lessThan">
      <formula>$J$2</formula>
    </cfRule>
  </conditionalFormatting>
  <conditionalFormatting sqref="K23:K24 K26">
    <cfRule type="cellIs" dxfId="130" priority="103" operator="lessThan">
      <formula>$K$2</formula>
    </cfRule>
  </conditionalFormatting>
  <conditionalFormatting sqref="L23:L24 L26">
    <cfRule type="cellIs" dxfId="129" priority="102" operator="lessThan">
      <formula>$L$2</formula>
    </cfRule>
  </conditionalFormatting>
  <conditionalFormatting sqref="M23:M24 M26">
    <cfRule type="cellIs" dxfId="128" priority="101" operator="lessThan">
      <formula>$M$2</formula>
    </cfRule>
  </conditionalFormatting>
  <conditionalFormatting sqref="O23:O24 O26">
    <cfRule type="cellIs" dxfId="127" priority="100" operator="lessThan">
      <formula>$O$2</formula>
    </cfRule>
  </conditionalFormatting>
  <conditionalFormatting sqref="P23:P24 P26">
    <cfRule type="cellIs" dxfId="126" priority="99" operator="lessThan">
      <formula>$P$2</formula>
    </cfRule>
  </conditionalFormatting>
  <conditionalFormatting sqref="Q23:Q24 Q26">
    <cfRule type="cellIs" dxfId="125" priority="98" operator="lessThan">
      <formula>$Q$2</formula>
    </cfRule>
  </conditionalFormatting>
  <conditionalFormatting sqref="R23:R24 R26">
    <cfRule type="cellIs" dxfId="124" priority="97" operator="lessThan">
      <formula>$R$2</formula>
    </cfRule>
  </conditionalFormatting>
  <conditionalFormatting sqref="S23:S24 S26">
    <cfRule type="cellIs" dxfId="123" priority="96" operator="lessThan">
      <formula>$S$2</formula>
    </cfRule>
  </conditionalFormatting>
  <conditionalFormatting sqref="T23:T24 T26">
    <cfRule type="cellIs" dxfId="122" priority="95" operator="lessThan">
      <formula>$T$2</formula>
    </cfRule>
  </conditionalFormatting>
  <conditionalFormatting sqref="U23:U24 U26">
    <cfRule type="cellIs" dxfId="121" priority="94" operator="lessThan">
      <formula>$U$2</formula>
    </cfRule>
  </conditionalFormatting>
  <conditionalFormatting sqref="V23:V24 V26">
    <cfRule type="cellIs" dxfId="120" priority="93" operator="lessThan">
      <formula>$V$2</formula>
    </cfRule>
  </conditionalFormatting>
  <conditionalFormatting sqref="W23:W24 W26">
    <cfRule type="cellIs" dxfId="119" priority="92" operator="lessThan">
      <formula>$W$2</formula>
    </cfRule>
  </conditionalFormatting>
  <conditionalFormatting sqref="E27:E30">
    <cfRule type="cellIs" dxfId="118" priority="85" operator="lessThan">
      <formula>$E$2</formula>
    </cfRule>
  </conditionalFormatting>
  <conditionalFormatting sqref="F27:F30">
    <cfRule type="cellIs" dxfId="117" priority="84" operator="lessThan">
      <formula>$F$2</formula>
    </cfRule>
  </conditionalFormatting>
  <conditionalFormatting sqref="G27:G30">
    <cfRule type="cellIs" dxfId="116" priority="83" operator="lessThan">
      <formula>$G$2</formula>
    </cfRule>
  </conditionalFormatting>
  <conditionalFormatting sqref="H27:H30">
    <cfRule type="cellIs" dxfId="115" priority="82" operator="lessThan">
      <formula>$H$2</formula>
    </cfRule>
  </conditionalFormatting>
  <conditionalFormatting sqref="I27:I30">
    <cfRule type="cellIs" dxfId="114" priority="81" operator="lessThan">
      <formula>$I$2</formula>
    </cfRule>
  </conditionalFormatting>
  <conditionalFormatting sqref="J27:J30">
    <cfRule type="cellIs" dxfId="113" priority="80" operator="lessThan">
      <formula>$J$2</formula>
    </cfRule>
  </conditionalFormatting>
  <conditionalFormatting sqref="K27:K30">
    <cfRule type="cellIs" dxfId="112" priority="79" operator="lessThan">
      <formula>$K$2</formula>
    </cfRule>
  </conditionalFormatting>
  <conditionalFormatting sqref="L27:L30">
    <cfRule type="cellIs" dxfId="111" priority="78" operator="lessThan">
      <formula>$L$2</formula>
    </cfRule>
  </conditionalFormatting>
  <conditionalFormatting sqref="M27:M30">
    <cfRule type="cellIs" dxfId="110" priority="77" operator="lessThan">
      <formula>$M$2</formula>
    </cfRule>
  </conditionalFormatting>
  <conditionalFormatting sqref="O27:O30">
    <cfRule type="cellIs" dxfId="109" priority="76" operator="lessThan">
      <formula>$O$2</formula>
    </cfRule>
  </conditionalFormatting>
  <conditionalFormatting sqref="P27:P30">
    <cfRule type="cellIs" dxfId="108" priority="75" operator="lessThan">
      <formula>$P$2</formula>
    </cfRule>
  </conditionalFormatting>
  <conditionalFormatting sqref="Q27:Q30">
    <cfRule type="cellIs" dxfId="107" priority="74" operator="lessThan">
      <formula>$Q$2</formula>
    </cfRule>
  </conditionalFormatting>
  <conditionalFormatting sqref="R27:R30">
    <cfRule type="cellIs" dxfId="106" priority="73" operator="lessThan">
      <formula>$R$2</formula>
    </cfRule>
  </conditionalFormatting>
  <conditionalFormatting sqref="S27:S30">
    <cfRule type="cellIs" dxfId="105" priority="72" operator="lessThan">
      <formula>$S$2</formula>
    </cfRule>
  </conditionalFormatting>
  <conditionalFormatting sqref="T27:T30">
    <cfRule type="cellIs" dxfId="104" priority="71" operator="lessThan">
      <formula>$T$2</formula>
    </cfRule>
  </conditionalFormatting>
  <conditionalFormatting sqref="U27:U30">
    <cfRule type="cellIs" dxfId="103" priority="70" operator="lessThan">
      <formula>$U$2</formula>
    </cfRule>
  </conditionalFormatting>
  <conditionalFormatting sqref="V27:V30">
    <cfRule type="cellIs" dxfId="102" priority="69" operator="lessThan">
      <formula>$V$2</formula>
    </cfRule>
  </conditionalFormatting>
  <conditionalFormatting sqref="W27:W30">
    <cfRule type="cellIs" dxfId="101" priority="68" operator="lessThan">
      <formula>$W$2</formula>
    </cfRule>
  </conditionalFormatting>
  <conditionalFormatting sqref="Z27:Z30">
    <cfRule type="expression" dxfId="100" priority="67">
      <formula>Z27=$Z$2</formula>
    </cfRule>
  </conditionalFormatting>
  <conditionalFormatting sqref="Y27:Y30">
    <cfRule type="expression" dxfId="99" priority="66">
      <formula>Y27=$Y$2</formula>
    </cfRule>
  </conditionalFormatting>
  <conditionalFormatting sqref="E10">
    <cfRule type="cellIs" dxfId="98" priority="65" operator="lessThan">
      <formula>$E$2</formula>
    </cfRule>
  </conditionalFormatting>
  <conditionalFormatting sqref="F10">
    <cfRule type="cellIs" dxfId="97" priority="64" operator="lessThan">
      <formula>$F$2</formula>
    </cfRule>
  </conditionalFormatting>
  <conditionalFormatting sqref="G10">
    <cfRule type="cellIs" dxfId="96" priority="63" operator="lessThan">
      <formula>$G$2</formula>
    </cfRule>
  </conditionalFormatting>
  <conditionalFormatting sqref="H10">
    <cfRule type="cellIs" dxfId="95" priority="62" operator="lessThan">
      <formula>$H$2</formula>
    </cfRule>
  </conditionalFormatting>
  <conditionalFormatting sqref="I10">
    <cfRule type="cellIs" dxfId="94" priority="61" operator="lessThan">
      <formula>$I$2</formula>
    </cfRule>
  </conditionalFormatting>
  <conditionalFormatting sqref="J10">
    <cfRule type="cellIs" dxfId="93" priority="60" operator="lessThan">
      <formula>$J$2</formula>
    </cfRule>
  </conditionalFormatting>
  <conditionalFormatting sqref="K10">
    <cfRule type="cellIs" dxfId="92" priority="59" operator="lessThan">
      <formula>$K$2</formula>
    </cfRule>
  </conditionalFormatting>
  <conditionalFormatting sqref="L10">
    <cfRule type="cellIs" dxfId="91" priority="58" operator="lessThan">
      <formula>$L$2</formula>
    </cfRule>
  </conditionalFormatting>
  <conditionalFormatting sqref="M10">
    <cfRule type="cellIs" dxfId="90" priority="57" operator="lessThan">
      <formula>$M$2</formula>
    </cfRule>
  </conditionalFormatting>
  <conditionalFormatting sqref="O10">
    <cfRule type="cellIs" dxfId="89" priority="56" operator="lessThan">
      <formula>$O$2</formula>
    </cfRule>
  </conditionalFormatting>
  <conditionalFormatting sqref="P10">
    <cfRule type="cellIs" dxfId="88" priority="55" operator="lessThan">
      <formula>$P$2</formula>
    </cfRule>
  </conditionalFormatting>
  <conditionalFormatting sqref="Q10">
    <cfRule type="cellIs" dxfId="87" priority="54" operator="lessThan">
      <formula>$Q$2</formula>
    </cfRule>
  </conditionalFormatting>
  <conditionalFormatting sqref="R10">
    <cfRule type="cellIs" dxfId="86" priority="53" operator="lessThan">
      <formula>$R$2</formula>
    </cfRule>
  </conditionalFormatting>
  <conditionalFormatting sqref="S10">
    <cfRule type="cellIs" dxfId="85" priority="52" operator="lessThan">
      <formula>$S$2</formula>
    </cfRule>
  </conditionalFormatting>
  <conditionalFormatting sqref="T10">
    <cfRule type="cellIs" dxfId="84" priority="51" operator="lessThan">
      <formula>$T$2</formula>
    </cfRule>
  </conditionalFormatting>
  <conditionalFormatting sqref="U10">
    <cfRule type="cellIs" dxfId="83" priority="50" operator="lessThan">
      <formula>$U$2</formula>
    </cfRule>
  </conditionalFormatting>
  <conditionalFormatting sqref="V10">
    <cfRule type="cellIs" dxfId="82" priority="49" operator="lessThan">
      <formula>$V$2</formula>
    </cfRule>
  </conditionalFormatting>
  <conditionalFormatting sqref="W10">
    <cfRule type="cellIs" dxfId="81" priority="48" operator="lessThan">
      <formula>$W$2</formula>
    </cfRule>
  </conditionalFormatting>
  <conditionalFormatting sqref="N2 X2">
    <cfRule type="cellIs" dxfId="80" priority="41" operator="equal">
      <formula>"Carl"</formula>
    </cfRule>
    <cfRule type="cellIs" dxfId="79" priority="42" operator="equal">
      <formula>"JimBob"</formula>
    </cfRule>
    <cfRule type="cellIs" dxfId="78" priority="43" operator="equal">
      <formula>"Mike C"</formula>
    </cfRule>
  </conditionalFormatting>
  <conditionalFormatting sqref="E2:M2">
    <cfRule type="cellIs" dxfId="77" priority="22" operator="equal">
      <formula>"Carl"</formula>
    </cfRule>
    <cfRule type="cellIs" dxfId="76" priority="23" operator="equal">
      <formula>"JimBob"</formula>
    </cfRule>
    <cfRule type="cellIs" dxfId="75" priority="24" operator="equal">
      <formula>"Mike C"</formula>
    </cfRule>
  </conditionalFormatting>
  <conditionalFormatting sqref="O2:W2">
    <cfRule type="cellIs" dxfId="74" priority="19" operator="equal">
      <formula>"Carl"</formula>
    </cfRule>
    <cfRule type="cellIs" dxfId="73" priority="20" operator="equal">
      <formula>"JimBob"</formula>
    </cfRule>
    <cfRule type="cellIs" dxfId="72" priority="21" operator="equal">
      <formula>"Mike C"</formula>
    </cfRule>
  </conditionalFormatting>
  <conditionalFormatting sqref="E25">
    <cfRule type="cellIs" dxfId="71" priority="18" operator="lessThan">
      <formula>$E$2</formula>
    </cfRule>
  </conditionalFormatting>
  <conditionalFormatting sqref="F25">
    <cfRule type="cellIs" dxfId="70" priority="17" operator="lessThan">
      <formula>$F$2</formula>
    </cfRule>
  </conditionalFormatting>
  <conditionalFormatting sqref="G25">
    <cfRule type="cellIs" dxfId="69" priority="16" operator="lessThan">
      <formula>$G$2</formula>
    </cfRule>
  </conditionalFormatting>
  <conditionalFormatting sqref="H25">
    <cfRule type="cellIs" dxfId="68" priority="15" operator="lessThan">
      <formula>$H$2</formula>
    </cfRule>
  </conditionalFormatting>
  <conditionalFormatting sqref="I25">
    <cfRule type="cellIs" dxfId="67" priority="14" operator="lessThan">
      <formula>$I$2</formula>
    </cfRule>
  </conditionalFormatting>
  <conditionalFormatting sqref="J25">
    <cfRule type="cellIs" dxfId="66" priority="13" operator="lessThan">
      <formula>$J$2</formula>
    </cfRule>
  </conditionalFormatting>
  <conditionalFormatting sqref="K25">
    <cfRule type="cellIs" dxfId="65" priority="12" operator="lessThan">
      <formula>$K$2</formula>
    </cfRule>
  </conditionalFormatting>
  <conditionalFormatting sqref="L25">
    <cfRule type="cellIs" dxfId="64" priority="11" operator="lessThan">
      <formula>$L$2</formula>
    </cfRule>
  </conditionalFormatting>
  <conditionalFormatting sqref="M25">
    <cfRule type="cellIs" dxfId="63" priority="10" operator="lessThan">
      <formula>$M$2</formula>
    </cfRule>
  </conditionalFormatting>
  <conditionalFormatting sqref="O25">
    <cfRule type="cellIs" dxfId="62" priority="9" operator="lessThan">
      <formula>$O$2</formula>
    </cfRule>
  </conditionalFormatting>
  <conditionalFormatting sqref="P25">
    <cfRule type="cellIs" dxfId="61" priority="8" operator="lessThan">
      <formula>$P$2</formula>
    </cfRule>
  </conditionalFormatting>
  <conditionalFormatting sqref="Q25">
    <cfRule type="cellIs" dxfId="60" priority="7" operator="lessThan">
      <formula>$Q$2</formula>
    </cfRule>
  </conditionalFormatting>
  <conditionalFormatting sqref="R25">
    <cfRule type="cellIs" dxfId="59" priority="6" operator="lessThan">
      <formula>$R$2</formula>
    </cfRule>
  </conditionalFormatting>
  <conditionalFormatting sqref="S25">
    <cfRule type="cellIs" dxfId="58" priority="5" operator="lessThan">
      <formula>$S$2</formula>
    </cfRule>
  </conditionalFormatting>
  <conditionalFormatting sqref="T25">
    <cfRule type="cellIs" dxfId="57" priority="4" operator="lessThan">
      <formula>$T$2</formula>
    </cfRule>
  </conditionalFormatting>
  <conditionalFormatting sqref="U25">
    <cfRule type="cellIs" dxfId="56" priority="3" operator="lessThan">
      <formula>$U$2</formula>
    </cfRule>
  </conditionalFormatting>
  <conditionalFormatting sqref="V25">
    <cfRule type="cellIs" dxfId="55" priority="2" operator="lessThan">
      <formula>$V$2</formula>
    </cfRule>
  </conditionalFormatting>
  <conditionalFormatting sqref="W25">
    <cfRule type="cellIs" dxfId="54" priority="1" operator="lessThan">
      <formula>$W$2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63"/>
  <sheetViews>
    <sheetView zoomScale="96" zoomScaleNormal="96" workbookViewId="0">
      <pane ySplit="3" topLeftCell="A5" activePane="bottomLeft" state="frozen"/>
      <selection pane="bottomLeft" activeCell="Y23" sqref="Y23"/>
    </sheetView>
  </sheetViews>
  <sheetFormatPr defaultColWidth="17.26953125" defaultRowHeight="15.75" customHeight="1"/>
  <cols>
    <col min="1" max="1" width="9.81640625" style="230" customWidth="1"/>
    <col min="2" max="21" width="5.453125" style="230" customWidth="1"/>
    <col min="22" max="22" width="6.26953125" style="230" bestFit="1" customWidth="1"/>
    <col min="23" max="23" width="3.54296875" style="230" customWidth="1"/>
    <col min="24" max="24" width="14.81640625" style="111" bestFit="1" customWidth="1"/>
    <col min="25" max="25" width="14.26953125" style="111" customWidth="1"/>
    <col min="26" max="26" width="17.26953125" style="111"/>
    <col min="27" max="16384" width="17.26953125" style="230"/>
  </cols>
  <sheetData>
    <row r="1" spans="1:28" ht="2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0"/>
      <c r="X1" s="173"/>
      <c r="Y1" s="112"/>
    </row>
    <row r="2" spans="1:28" ht="14.2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6"/>
      <c r="T2" s="16"/>
      <c r="U2" s="16"/>
      <c r="V2" s="16"/>
      <c r="W2" s="15"/>
      <c r="X2" s="174"/>
      <c r="Y2" s="48"/>
    </row>
    <row r="3" spans="1:28" ht="14.25" customHeight="1">
      <c r="A3" s="231"/>
      <c r="B3" s="129">
        <v>1</v>
      </c>
      <c r="C3" s="129">
        <v>2</v>
      </c>
      <c r="D3" s="129">
        <v>3</v>
      </c>
      <c r="E3" s="129">
        <v>4</v>
      </c>
      <c r="F3" s="129">
        <v>5</v>
      </c>
      <c r="G3" s="129">
        <v>6</v>
      </c>
      <c r="H3" s="129">
        <v>7</v>
      </c>
      <c r="I3" s="129">
        <v>8</v>
      </c>
      <c r="J3" s="129">
        <v>9</v>
      </c>
      <c r="K3" s="231"/>
      <c r="L3" s="129">
        <v>10</v>
      </c>
      <c r="M3" s="129">
        <v>11</v>
      </c>
      <c r="N3" s="129">
        <v>12</v>
      </c>
      <c r="O3" s="129">
        <v>13</v>
      </c>
      <c r="P3" s="129">
        <v>14</v>
      </c>
      <c r="Q3" s="129">
        <v>15</v>
      </c>
      <c r="R3" s="129">
        <v>16</v>
      </c>
      <c r="S3" s="129">
        <v>17</v>
      </c>
      <c r="T3" s="129">
        <v>18</v>
      </c>
      <c r="U3" s="162"/>
      <c r="V3" s="130"/>
      <c r="W3" s="15"/>
      <c r="X3" s="174"/>
      <c r="Y3" s="48"/>
    </row>
    <row r="4" spans="1:28" ht="14.25" customHeight="1" thickBot="1">
      <c r="A4" s="131" t="str">
        <f>PM!A3</f>
        <v>Ed</v>
      </c>
      <c r="B4" s="231">
        <f>SUM(IF(PM!E3-PM!E$2=2,0,(IF(PM!E3-PM!E$2=0,2,(IF(PM!E3-PM!E$2&gt;2,-1,(IF(PM!E3-PM!E$2=-1,4,(IF(PM!E3-PM!E$2=-2,8,IF(PM!E3-PM!E$2=1,1)))))))))))</f>
        <v>1</v>
      </c>
      <c r="C4" s="231">
        <f>SUM(IF(PM!F3-PM!F$2=2,0,(IF(PM!F3-PM!F$2=0,2,(IF(PM!F3-PM!F$2&gt;2,-1,(IF(PM!F3-PM!F$2=-1,4,(IF(PM!F3-PM!F$2=-2,8,IF(PM!F3-PM!F$2=1,1)))))))))))</f>
        <v>1</v>
      </c>
      <c r="D4" s="231">
        <f>SUM(IF(PM!G3-PM!G$2=2,0,(IF(PM!G3-PM!G$2=0,2,(IF(PM!G3-PM!G$2&gt;2,-1,(IF(PM!G3-PM!G$2=-1,4,(IF(PM!G3-PM!G$2=-2,8,IF(PM!G3-PM!G$2=1,1)))))))))))</f>
        <v>2</v>
      </c>
      <c r="E4" s="231">
        <f>SUM(IF(PM!H3-PM!H$2=2,0,(IF(PM!H3-PM!H$2=0,2,(IF(PM!H3-PM!H$2&gt;2,-1,(IF(PM!H3-PM!H$2=-1,4,(IF(PM!H3-PM!H$2=-2,8,IF(PM!H3-PM!H$2=1,1)))))))))))</f>
        <v>1</v>
      </c>
      <c r="F4" s="231">
        <f>SUM(IF(PM!I3-PM!I$2=2,0,(IF(PM!I3-PM!I$2=0,2,(IF(PM!I3-PM!I$2&gt;2,-1,(IF(PM!I3-PM!I$2=-1,4,(IF(PM!I3-PM!I$2=-2,8,IF(PM!I3-PM!I$2=1,1)))))))))))</f>
        <v>1</v>
      </c>
      <c r="G4" s="231">
        <f>SUM(IF(PM!J3-PM!J$2=2,0,(IF(PM!J3-PM!J$2=0,2,(IF(PM!J3-PM!J$2&gt;2,-1,(IF(PM!J3-PM!J$2=-1,4,(IF(PM!J3-PM!J$2=-2,8,IF(PM!J3-PM!J$2=1,1)))))))))))</f>
        <v>1</v>
      </c>
      <c r="H4" s="231">
        <f>SUM(IF(PM!K3-PM!K$2=2,0,(IF(PM!K3-PM!K$2=0,2,(IF(PM!K3-PM!K$2&gt;2,-1,(IF(PM!K3-PM!K$2=-1,4,(IF(PM!K3-PM!K$2=-2,8,IF(PM!K3-PM!K$2=1,1)))))))))))</f>
        <v>2</v>
      </c>
      <c r="I4" s="231">
        <f>SUM(IF(PM!L3-PM!L$2=2,0,(IF(PM!L3-PM!L$2=0,2,(IF(PM!L3-PM!L$2&gt;2,-1,(IF(PM!L3-PM!L$2=-1,4,(IF(PM!L3-PM!L$2=-2,8,IF(PM!L3-PM!L$2=1,1)))))))))))</f>
        <v>0</v>
      </c>
      <c r="J4" s="231">
        <f>SUM(IF(PM!M3-PM!M$2=2,0,(IF(PM!M3-PM!M$2=0,2,(IF(PM!M3-PM!M$2&gt;2,-1,(IF(PM!M3-PM!M$2=-1,4,(IF(PM!M3-PM!M$2=-2,8,IF(PM!M3-PM!M$2=1,1)))))))))))</f>
        <v>2</v>
      </c>
      <c r="K4" s="231"/>
      <c r="L4" s="231">
        <f>SUM(IF(PM!O3-PM!O$2=2,0,(IF(PM!O3-PM!O$2=0,2,(IF(PM!O3-PM!O$2&gt;2,-1,(IF(PM!O3-PM!O$2=-1,4,(IF(PM!O3-PM!O$2=-2,8,IF(PM!O3-PM!O$2=1,1)))))))))))</f>
        <v>2</v>
      </c>
      <c r="M4" s="231">
        <f>SUM(IF(PM!P3-PM!P$2=2,0,(IF(PM!P3-PM!P$2=0,2,(IF(PM!P3-PM!P$2&gt;2,-1,(IF(PM!P3-PM!P$2=-1,4,(IF(PM!P3-PM!P$2=-2,8,IF(PM!P3-PM!P$2=1,1)))))))))))</f>
        <v>2</v>
      </c>
      <c r="N4" s="231">
        <f>SUM(IF(PM!Q3-PM!Q$2=2,0,(IF(PM!Q3-PM!Q$2=0,2,(IF(PM!Q3-PM!Q$2&gt;2,-1,(IF(PM!Q3-PM!Q$2=-1,4,(IF(PM!Q3-PM!Q$2=-2,8,IF(PM!Q3-PM!Q$2=1,1)))))))))))</f>
        <v>1</v>
      </c>
      <c r="O4" s="231">
        <f>SUM(IF(PM!R3-PM!R$2=2,0,(IF(PM!R3-PM!R$2=0,2,(IF(PM!R3-PM!R$2&gt;2,-1,(IF(PM!R3-PM!R$2=-1,4,(IF(PM!R3-PM!R$2=-2,8,IF(PM!R3-PM!R$2=1,1)))))))))))</f>
        <v>1</v>
      </c>
      <c r="P4" s="231">
        <f>SUM(IF(PM!S3-PM!S$2=2,0,(IF(PM!S3-PM!S$2=0,2,(IF(PM!S3-PM!S$2&gt;2,-1,(IF(PM!S3-PM!S$2=-1,4,(IF(PM!S3-PM!S$2=-2,8,IF(PM!S3-PM!S$2=1,1)))))))))))</f>
        <v>-1</v>
      </c>
      <c r="Q4" s="231">
        <f>SUM(IF(PM!T3-PM!T$2=2,0,(IF(PM!T3-PM!T$2=0,2,(IF(PM!T3-PM!T$2&gt;2,-1,(IF(PM!T3-PM!T$2=-1,4,(IF(PM!T3-PM!T$2=-2,8,IF(PM!T3-PM!T$2=1,1)))))))))))</f>
        <v>1</v>
      </c>
      <c r="R4" s="231">
        <f>SUM(IF(PM!U3-PM!U$2=2,0,(IF(PM!U3-PM!U$2=0,2,(IF(PM!U3-PM!U$2&gt;2,-1,(IF(PM!U3-PM!U$2=-1,4,(IF(PM!U3-PM!U$2=-2,8,IF(PM!U3-PM!U$2=1,1)))))))))))</f>
        <v>2</v>
      </c>
      <c r="S4" s="231">
        <f>SUM(IF(PM!V3-PM!V$2=2,0,(IF(PM!V3-PM!V$2=0,2,(IF(PM!V3-PM!V$2&gt;2,-1,(IF(PM!V3-PM!V$2=-1,4,(IF(PM!V3-PM!V$2=-2,8,IF(PM!V3-PM!V$2=1,1)))))))))))</f>
        <v>0</v>
      </c>
      <c r="T4" s="231">
        <f>SUM(IF(PM!W3-PM!W$2=2,0,(IF(PM!W3-PM!W$2=0,2,(IF(PM!W3-PM!W$2&gt;2,-1,(IF(PM!W3-PM!W$2=-1,4,(IF(PM!W3-PM!W$2=-2,8,IF(PM!W3-PM!W$2=1,1)))))))))))</f>
        <v>2</v>
      </c>
      <c r="U4" s="163"/>
      <c r="V4" s="231"/>
      <c r="W4" s="15"/>
      <c r="X4" s="174"/>
      <c r="Y4" s="48"/>
    </row>
    <row r="5" spans="1:28" ht="14.25" customHeight="1">
      <c r="A5" s="131" t="str">
        <f>PM!A4</f>
        <v>Steve</v>
      </c>
      <c r="B5" s="231">
        <f>SUM(IF(PM!E4-PM!E$2=2,0,(IF(PM!E4-PM!E$2=0,2,(IF(PM!E4-PM!E$2&gt;2,-1,(IF(PM!E4-PM!E$2=-1,4,(IF(PM!E4-PM!E$2=-2,8,IF(PM!E4-PM!E$2=1,1)))))))))))</f>
        <v>0</v>
      </c>
      <c r="C5" s="231">
        <f>SUM(IF(PM!F4-PM!F$2=2,0,(IF(PM!F4-PM!F$2=0,2,(IF(PM!F4-PM!F$2&gt;2,-1,(IF(PM!F4-PM!F$2=-1,4,(IF(PM!F4-PM!F$2=-2,8,IF(PM!F4-PM!F$2=1,1)))))))))))</f>
        <v>0</v>
      </c>
      <c r="D5" s="231">
        <f>SUM(IF(PM!G4-PM!G$2=2,0,(IF(PM!G4-PM!G$2=0,2,(IF(PM!G4-PM!G$2&gt;2,-1,(IF(PM!G4-PM!G$2=-1,4,(IF(PM!G4-PM!G$2=-2,8,IF(PM!G4-PM!G$2=1,1)))))))))))</f>
        <v>0</v>
      </c>
      <c r="E5" s="231">
        <f>SUM(IF(PM!H4-PM!H$2=2,0,(IF(PM!H4-PM!H$2=0,2,(IF(PM!H4-PM!H$2&gt;2,-1,(IF(PM!H4-PM!H$2=-1,4,(IF(PM!H4-PM!H$2=-2,8,IF(PM!H4-PM!H$2=1,1)))))))))))</f>
        <v>0</v>
      </c>
      <c r="F5" s="231">
        <f>SUM(IF(PM!I4-PM!I$2=2,0,(IF(PM!I4-PM!I$2=0,2,(IF(PM!I4-PM!I$2&gt;2,-1,(IF(PM!I4-PM!I$2=-1,4,(IF(PM!I4-PM!I$2=-2,8,IF(PM!I4-PM!I$2=1,1)))))))))))</f>
        <v>0</v>
      </c>
      <c r="G5" s="231">
        <f>SUM(IF(PM!J4-PM!J$2=2,0,(IF(PM!J4-PM!J$2=0,2,(IF(PM!J4-PM!J$2&gt;2,-1,(IF(PM!J4-PM!J$2=-1,4,(IF(PM!J4-PM!J$2=-2,8,IF(PM!J4-PM!J$2=1,1)))))))))))</f>
        <v>0</v>
      </c>
      <c r="H5" s="231">
        <f>SUM(IF(PM!K4-PM!K$2=2,0,(IF(PM!K4-PM!K$2=0,2,(IF(PM!K4-PM!K$2&gt;2,-1,(IF(PM!K4-PM!K$2=-1,4,(IF(PM!K4-PM!K$2=-2,8,IF(PM!K4-PM!K$2=1,1)))))))))))</f>
        <v>0</v>
      </c>
      <c r="I5" s="231">
        <f>SUM(IF(PM!L4-PM!L$2=2,0,(IF(PM!L4-PM!L$2=0,2,(IF(PM!L4-PM!L$2&gt;2,-1,(IF(PM!L4-PM!L$2=-1,4,(IF(PM!L4-PM!L$2=-2,8,IF(PM!L4-PM!L$2=1,1)))))))))))</f>
        <v>0</v>
      </c>
      <c r="J5" s="231">
        <f>SUM(IF(PM!M4-PM!M$2=2,0,(IF(PM!M4-PM!M$2=0,2,(IF(PM!M4-PM!M$2&gt;2,-1,(IF(PM!M4-PM!M$2=-1,4,(IF(PM!M4-PM!M$2=-2,8,IF(PM!M4-PM!M$2=1,1)))))))))))</f>
        <v>0</v>
      </c>
      <c r="K5" s="231"/>
      <c r="L5" s="231">
        <f>SUM(IF(PM!O4-PM!O$2=2,0,(IF(PM!O4-PM!O$2=0,2,(IF(PM!O4-PM!O$2&gt;2,-1,(IF(PM!O4-PM!O$2=-1,4,(IF(PM!O4-PM!O$2=-2,8,IF(PM!O4-PM!O$2=1,1)))))))))))</f>
        <v>0</v>
      </c>
      <c r="M5" s="231">
        <f>SUM(IF(PM!P4-PM!P$2=2,0,(IF(PM!P4-PM!P$2=0,2,(IF(PM!P4-PM!P$2&gt;2,-1,(IF(PM!P4-PM!P$2=-1,4,(IF(PM!P4-PM!P$2=-2,8,IF(PM!P4-PM!P$2=1,1)))))))))))</f>
        <v>0</v>
      </c>
      <c r="N5" s="231">
        <f>SUM(IF(PM!Q4-PM!Q$2=2,0,(IF(PM!Q4-PM!Q$2=0,2,(IF(PM!Q4-PM!Q$2&gt;2,-1,(IF(PM!Q4-PM!Q$2=-1,4,(IF(PM!Q4-PM!Q$2=-2,8,IF(PM!Q4-PM!Q$2=1,1)))))))))))</f>
        <v>0</v>
      </c>
      <c r="O5" s="231">
        <f>SUM(IF(PM!R4-PM!R$2=2,0,(IF(PM!R4-PM!R$2=0,2,(IF(PM!R4-PM!R$2&gt;2,-1,(IF(PM!R4-PM!R$2=-1,4,(IF(PM!R4-PM!R$2=-2,8,IF(PM!R4-PM!R$2=1,1)))))))))))</f>
        <v>0</v>
      </c>
      <c r="P5" s="231">
        <f>SUM(IF(PM!S4-PM!S$2=2,0,(IF(PM!S4-PM!S$2=0,2,(IF(PM!S4-PM!S$2&gt;2,-1,(IF(PM!S4-PM!S$2=-1,4,(IF(PM!S4-PM!S$2=-2,8,IF(PM!S4-PM!S$2=1,1)))))))))))</f>
        <v>0</v>
      </c>
      <c r="Q5" s="231">
        <f>SUM(IF(PM!T4-PM!T$2=2,0,(IF(PM!T4-PM!T$2=0,2,(IF(PM!T4-PM!T$2&gt;2,-1,(IF(PM!T4-PM!T$2=-1,4,(IF(PM!T4-PM!T$2=-2,8,IF(PM!T4-PM!T$2=1,1)))))))))))</f>
        <v>0</v>
      </c>
      <c r="R5" s="231">
        <f>SUM(IF(PM!U4-PM!U$2=2,0,(IF(PM!U4-PM!U$2=0,2,(IF(PM!U4-PM!U$2&gt;2,-1,(IF(PM!U4-PM!U$2=-1,4,(IF(PM!U4-PM!U$2=-2,8,IF(PM!U4-PM!U$2=1,1)))))))))))</f>
        <v>0</v>
      </c>
      <c r="S5" s="231">
        <f>SUM(IF(PM!V4-PM!V$2=2,0,(IF(PM!V4-PM!V$2=0,2,(IF(PM!V4-PM!V$2&gt;2,-1,(IF(PM!V4-PM!V$2=-1,4,(IF(PM!V4-PM!V$2=-2,8,IF(PM!V4-PM!V$2=1,1)))))))))))</f>
        <v>0</v>
      </c>
      <c r="T5" s="231">
        <f>SUM(IF(PM!W4-PM!W$2=2,0,(IF(PM!W4-PM!W$2=0,2,(IF(PM!W4-PM!W$2&gt;2,-1,(IF(PM!W4-PM!W$2=-1,4,(IF(PM!W4-PM!W$2=-2,8,IF(PM!W4-PM!W$2=1,1)))))))))))</f>
        <v>0</v>
      </c>
      <c r="U5" s="163"/>
      <c r="V5" s="231"/>
      <c r="X5" s="26" t="s">
        <v>22</v>
      </c>
      <c r="Y5" s="27">
        <v>22</v>
      </c>
      <c r="Z5" s="28"/>
      <c r="AA5" s="54">
        <f>MAX(J10,J18,J26,J34,J42, J50,J57)</f>
        <v>0</v>
      </c>
      <c r="AB5" s="49">
        <f>COUNTIF(J10,AA5)+COUNTIF(J18,AA5)+COUNTIF(J26,AA5)+COUNTIF(J34,AA5)+COUNTIF(J42,AA5)+COUNTIF(J50,AA5)+COUNTIF(J58,AA5)</f>
        <v>0</v>
      </c>
    </row>
    <row r="6" spans="1:28" ht="14.25" customHeight="1">
      <c r="A6" s="131" t="str">
        <f>PM!A5</f>
        <v>Bill</v>
      </c>
      <c r="B6" s="231">
        <f>SUM(IF(PM!E5-PM!E$2=2,0,(IF(PM!E5-PM!E$2=0,2,(IF(PM!E5-PM!E$2&gt;2,-1,(IF(PM!E5-PM!E$2=-1,4,(IF(PM!E5-PM!E$2=-2,8,IF(PM!E5-PM!E$2=1,1)))))))))))</f>
        <v>1</v>
      </c>
      <c r="C6" s="231">
        <f>SUM(IF(PM!F5-PM!F$2=2,0,(IF(PM!F5-PM!F$2=0,2,(IF(PM!F5-PM!F$2&gt;2,-1,(IF(PM!F5-PM!F$2=-1,4,(IF(PM!F5-PM!F$2=-2,8,IF(PM!F5-PM!F$2=1,1)))))))))))</f>
        <v>1</v>
      </c>
      <c r="D6" s="231">
        <f>SUM(IF(PM!G5-PM!G$2=2,0,(IF(PM!G5-PM!G$2=0,2,(IF(PM!G5-PM!G$2&gt;2,-1,(IF(PM!G5-PM!G$2=-1,4,(IF(PM!G5-PM!G$2=-2,8,IF(PM!G5-PM!G$2=1,1)))))))))))</f>
        <v>-1</v>
      </c>
      <c r="E6" s="231">
        <f>SUM(IF(PM!H5-PM!H$2=2,0,(IF(PM!H5-PM!H$2=0,2,(IF(PM!H5-PM!H$2&gt;2,-1,(IF(PM!H5-PM!H$2=-1,4,(IF(PM!H5-PM!H$2=-2,8,IF(PM!H5-PM!H$2=1,1)))))))))))</f>
        <v>0</v>
      </c>
      <c r="F6" s="231">
        <f>SUM(IF(PM!I5-PM!I$2=2,0,(IF(PM!I5-PM!I$2=0,2,(IF(PM!I5-PM!I$2&gt;2,-1,(IF(PM!I5-PM!I$2=-1,4,(IF(PM!I5-PM!I$2=-2,8,IF(PM!I5-PM!I$2=1,1)))))))))))</f>
        <v>2</v>
      </c>
      <c r="G6" s="231">
        <f>SUM(IF(PM!J5-PM!J$2=2,0,(IF(PM!J5-PM!J$2=0,2,(IF(PM!J5-PM!J$2&gt;2,-1,(IF(PM!J5-PM!J$2=-1,4,(IF(PM!J5-PM!J$2=-2,8,IF(PM!J5-PM!J$2=1,1)))))))))))</f>
        <v>0</v>
      </c>
      <c r="H6" s="231">
        <f>SUM(IF(PM!K5-PM!K$2=2,0,(IF(PM!K5-PM!K$2=0,2,(IF(PM!K5-PM!K$2&gt;2,-1,(IF(PM!K5-PM!K$2=-1,4,(IF(PM!K5-PM!K$2=-2,8,IF(PM!K5-PM!K$2=1,1)))))))))))</f>
        <v>0</v>
      </c>
      <c r="I6" s="231">
        <f>SUM(IF(PM!L5-PM!L$2=2,0,(IF(PM!L5-PM!L$2=0,2,(IF(PM!L5-PM!L$2&gt;2,-1,(IF(PM!L5-PM!L$2=-1,4,(IF(PM!L5-PM!L$2=-2,8,IF(PM!L5-PM!L$2=1,1)))))))))))</f>
        <v>1</v>
      </c>
      <c r="J6" s="231">
        <f>SUM(IF(PM!M5-PM!M$2=2,0,(IF(PM!M5-PM!M$2=0,2,(IF(PM!M5-PM!M$2&gt;2,-1,(IF(PM!M5-PM!M$2=-1,4,(IF(PM!M5-PM!M$2=-2,8,IF(PM!M5-PM!M$2=1,1)))))))))))</f>
        <v>0</v>
      </c>
      <c r="K6" s="231"/>
      <c r="L6" s="231">
        <f>SUM(IF(PM!O5-PM!O$2=2,0,(IF(PM!O5-PM!O$2=0,2,(IF(PM!O5-PM!O$2&gt;2,-1,(IF(PM!O5-PM!O$2=-1,4,(IF(PM!O5-PM!O$2=-2,8,IF(PM!O5-PM!O$2=1,1)))))))))))</f>
        <v>-1</v>
      </c>
      <c r="M6" s="231">
        <f>SUM(IF(PM!P5-PM!P$2=2,0,(IF(PM!P5-PM!P$2=0,2,(IF(PM!P5-PM!P$2&gt;2,-1,(IF(PM!P5-PM!P$2=-1,4,(IF(PM!P5-PM!P$2=-2,8,IF(PM!P5-PM!P$2=1,1)))))))))))</f>
        <v>-1</v>
      </c>
      <c r="N6" s="231">
        <f>SUM(IF(PM!Q5-PM!Q$2=2,0,(IF(PM!Q5-PM!Q$2=0,2,(IF(PM!Q5-PM!Q$2&gt;2,-1,(IF(PM!Q5-PM!Q$2=-1,4,(IF(PM!Q5-PM!Q$2=-2,8,IF(PM!Q5-PM!Q$2=1,1)))))))))))</f>
        <v>1</v>
      </c>
      <c r="O6" s="231">
        <f>SUM(IF(PM!R5-PM!R$2=2,0,(IF(PM!R5-PM!R$2=0,2,(IF(PM!R5-PM!R$2&gt;2,-1,(IF(PM!R5-PM!R$2=-1,4,(IF(PM!R5-PM!R$2=-2,8,IF(PM!R5-PM!R$2=1,1)))))))))))</f>
        <v>-1</v>
      </c>
      <c r="P6" s="231">
        <f>SUM(IF(PM!S5-PM!S$2=2,0,(IF(PM!S5-PM!S$2=0,2,(IF(PM!S5-PM!S$2&gt;2,-1,(IF(PM!S5-PM!S$2=-1,4,(IF(PM!S5-PM!S$2=-2,8,IF(PM!S5-PM!S$2=1,1)))))))))))</f>
        <v>0</v>
      </c>
      <c r="Q6" s="231">
        <f>SUM(IF(PM!T5-PM!T$2=2,0,(IF(PM!T5-PM!T$2=0,2,(IF(PM!T5-PM!T$2&gt;2,-1,(IF(PM!T5-PM!T$2=-1,4,(IF(PM!T5-PM!T$2=-2,8,IF(PM!T5-PM!T$2=1,1)))))))))))</f>
        <v>-1</v>
      </c>
      <c r="R6" s="231">
        <f>SUM(IF(PM!U5-PM!U$2=2,0,(IF(PM!U5-PM!U$2=0,2,(IF(PM!U5-PM!U$2&gt;2,-1,(IF(PM!U5-PM!U$2=-1,4,(IF(PM!U5-PM!U$2=-2,8,IF(PM!U5-PM!U$2=1,1)))))))))))</f>
        <v>1</v>
      </c>
      <c r="S6" s="231">
        <f>SUM(IF(PM!V5-PM!V$2=2,0,(IF(PM!V5-PM!V$2=0,2,(IF(PM!V5-PM!V$2&gt;2,-1,(IF(PM!V5-PM!V$2=-1,4,(IF(PM!V5-PM!V$2=-2,8,IF(PM!V5-PM!V$2=1,1)))))))))))</f>
        <v>0</v>
      </c>
      <c r="T6" s="231">
        <f>SUM(IF(PM!W5-PM!W$2=2,0,(IF(PM!W5-PM!W$2=0,2,(IF(PM!W5-PM!W$2&gt;2,-1,(IF(PM!W5-PM!W$2=-1,4,(IF(PM!W5-PM!W$2=-2,8,IF(PM!W5-PM!W$2=1,1)))))))))))</f>
        <v>2</v>
      </c>
      <c r="U6" s="163"/>
      <c r="V6" s="231"/>
      <c r="X6" s="29"/>
      <c r="Y6" s="12">
        <f>Y5*3</f>
        <v>66</v>
      </c>
      <c r="Z6" s="30"/>
      <c r="AA6" s="54">
        <f>MAX(T10,T18,T26,T34,T42, T50,T57)</f>
        <v>2.5</v>
      </c>
      <c r="AB6" s="49">
        <f>COUNTIF(T10,AA6)+COUNTIF(T18,AA6)+COUNTIF(T26,AA6)+COUNTIF(T34,AA6)+COUNTIF(T42,AA6)+COUNTIF(T50,AA6)+COUNTIF(T58,AA6)</f>
        <v>1</v>
      </c>
    </row>
    <row r="7" spans="1:28" ht="14.25" customHeight="1">
      <c r="A7" s="131"/>
      <c r="B7" s="231">
        <f>SUM(IF(PM!E6-PM!E$2=2,0,(IF(PM!E6-PM!E$2=0,2,(IF(PM!E6-PM!E$2&gt;2,-1,(IF(PM!E6-PM!E$2=-1,4,(IF(PM!E6-PM!E$2=-2,8,IF(PM!E6-PM!E$2=1,1)))))))))))</f>
        <v>0</v>
      </c>
      <c r="C7" s="231">
        <f>SUM(IF(PM!F6-PM!F$2=2,0,(IF(PM!F6-PM!F$2=0,2,(IF(PM!F6-PM!F$2&gt;2,-1,(IF(PM!F6-PM!F$2=-1,4,(IF(PM!F6-PM!F$2=-2,8,IF(PM!F6-PM!F$2=1,1)))))))))))</f>
        <v>0</v>
      </c>
      <c r="D7" s="231">
        <f>SUM(IF(PM!G6-PM!G$2=2,0,(IF(PM!G6-PM!G$2=0,2,(IF(PM!G6-PM!G$2&gt;2,-1,(IF(PM!G6-PM!G$2=-1,4,(IF(PM!G6-PM!G$2=-2,8,IF(PM!G6-PM!G$2=1,1)))))))))))</f>
        <v>0</v>
      </c>
      <c r="E7" s="231">
        <f>SUM(IF(PM!H6-PM!H$2=2,0,(IF(PM!H6-PM!H$2=0,2,(IF(PM!H6-PM!H$2&gt;2,-1,(IF(PM!H6-PM!H$2=-1,4,(IF(PM!H6-PM!H$2=-2,8,IF(PM!H6-PM!H$2=1,1)))))))))))</f>
        <v>0</v>
      </c>
      <c r="F7" s="231">
        <f>SUM(IF(PM!I6-PM!I$2=2,0,(IF(PM!I6-PM!I$2=0,2,(IF(PM!I6-PM!I$2&gt;2,-1,(IF(PM!I6-PM!I$2=-1,4,(IF(PM!I6-PM!I$2=-2,8,IF(PM!I6-PM!I$2=1,1)))))))))))</f>
        <v>0</v>
      </c>
      <c r="G7" s="231">
        <f>SUM(IF(PM!J6-PM!J$2=2,0,(IF(PM!J6-PM!J$2=0,2,(IF(PM!J6-PM!J$2&gt;2,-1,(IF(PM!J6-PM!J$2=-1,4,(IF(PM!J6-PM!J$2=-2,8,IF(PM!J6-PM!J$2=1,1)))))))))))</f>
        <v>0</v>
      </c>
      <c r="H7" s="231">
        <f>SUM(IF(PM!K6-PM!K$2=2,0,(IF(PM!K6-PM!K$2=0,2,(IF(PM!K6-PM!K$2&gt;2,-1,(IF(PM!K6-PM!K$2=-1,4,(IF(PM!K6-PM!K$2=-2,8,IF(PM!K6-PM!K$2=1,1)))))))))))</f>
        <v>0</v>
      </c>
      <c r="I7" s="231">
        <f>SUM(IF(PM!L6-PM!L$2=2,0,(IF(PM!L6-PM!L$2=0,2,(IF(PM!L6-PM!L$2&gt;2,-1,(IF(PM!L6-PM!L$2=-1,4,(IF(PM!L6-PM!L$2=-2,8,IF(PM!L6-PM!L$2=1,1)))))))))))</f>
        <v>0</v>
      </c>
      <c r="J7" s="231">
        <f>SUM(IF(PM!M6-PM!M$2=2,0,(IF(PM!M6-PM!M$2=0,2,(IF(PM!M6-PM!M$2&gt;2,-1,(IF(PM!M6-PM!M$2=-1,4,(IF(PM!M6-PM!M$2=-2,8,IF(PM!M6-PM!M$2=1,1)))))))))))</f>
        <v>0</v>
      </c>
      <c r="K7" s="231"/>
      <c r="L7" s="231">
        <f>SUM(IF(PM!O6-PM!O$2=2,0,(IF(PM!O6-PM!O$2=0,2,(IF(PM!O6-PM!O$2&gt;2,-1,(IF(PM!O6-PM!O$2=-1,4,(IF(PM!O6-PM!O$2=-2,8,IF(PM!O6-PM!O$2=1,1)))))))))))</f>
        <v>0</v>
      </c>
      <c r="M7" s="231">
        <f>SUM(IF(PM!P6-PM!P$2=2,0,(IF(PM!P6-PM!P$2=0,2,(IF(PM!P6-PM!P$2&gt;2,-1,(IF(PM!P6-PM!P$2=-1,4,(IF(PM!P6-PM!P$2=-2,8,IF(PM!P6-PM!P$2=1,1)))))))))))</f>
        <v>0</v>
      </c>
      <c r="N7" s="231">
        <f>SUM(IF(PM!Q6-PM!Q$2=2,0,(IF(PM!Q6-PM!Q$2=0,2,(IF(PM!Q6-PM!Q$2&gt;2,-1,(IF(PM!Q6-PM!Q$2=-1,4,(IF(PM!Q6-PM!Q$2=-2,8,IF(PM!Q6-PM!Q$2=1,1)))))))))))</f>
        <v>0</v>
      </c>
      <c r="O7" s="231">
        <f>SUM(IF(PM!R6-PM!R$2=2,0,(IF(PM!R6-PM!R$2=0,2,(IF(PM!R6-PM!R$2&gt;2,-1,(IF(PM!R6-PM!R$2=-1,4,(IF(PM!R6-PM!R$2=-2,8,IF(PM!R6-PM!R$2=1,1)))))))))))</f>
        <v>0</v>
      </c>
      <c r="P7" s="231">
        <f>SUM(IF(PM!S6-PM!S$2=2,0,(IF(PM!S6-PM!S$2=0,2,(IF(PM!S6-PM!S$2&gt;2,-1,(IF(PM!S6-PM!S$2=-1,4,(IF(PM!S6-PM!S$2=-2,8,IF(PM!S6-PM!S$2=1,1)))))))))))</f>
        <v>0</v>
      </c>
      <c r="Q7" s="231">
        <f>SUM(IF(PM!T6-PM!T$2=2,0,(IF(PM!T6-PM!T$2=0,2,(IF(PM!T6-PM!T$2&gt;2,-1,(IF(PM!T6-PM!T$2=-1,4,(IF(PM!T6-PM!T$2=-2,8,IF(PM!T6-PM!T$2=1,1)))))))))))</f>
        <v>0</v>
      </c>
      <c r="R7" s="231">
        <f>SUM(IF(PM!U6-PM!U$2=2,0,(IF(PM!U6-PM!U$2=0,2,(IF(PM!U6-PM!U$2&gt;2,-1,(IF(PM!U6-PM!U$2=-1,4,(IF(PM!U6-PM!U$2=-2,8,IF(PM!U6-PM!U$2=1,1)))))))))))</f>
        <v>0</v>
      </c>
      <c r="S7" s="231">
        <f>SUM(IF(PM!V6-PM!V$2=2,0,(IF(PM!V6-PM!V$2=0,2,(IF(PM!V6-PM!V$2&gt;2,-1,(IF(PM!V6-PM!V$2=-1,4,(IF(PM!V6-PM!V$2=-2,8,IF(PM!V6-PM!V$2=1,1)))))))))))</f>
        <v>0</v>
      </c>
      <c r="T7" s="231">
        <f>SUM(IF(PM!W6-PM!W$2=2,0,(IF(PM!W6-PM!W$2=0,2,(IF(PM!W6-PM!W$2&gt;2,-1,(IF(PM!W6-PM!W$2=-1,4,(IF(PM!W6-PM!W$2=-2,8,IF(PM!W6-PM!W$2=1,1)))))))))))</f>
        <v>0</v>
      </c>
      <c r="U7" s="163"/>
      <c r="V7" s="231"/>
      <c r="X7" s="29" t="s">
        <v>26</v>
      </c>
      <c r="Y7" s="12">
        <f>SUM(Y6/3)</f>
        <v>22</v>
      </c>
      <c r="Z7" s="30"/>
      <c r="AA7" s="54">
        <f>MAX(V10,V18,V26,V34,V42, V50,V57)</f>
        <v>0</v>
      </c>
      <c r="AB7" s="49">
        <f>COUNTIF(V10,AA7)+COUNTIF(V18,AA7)+COUNTIF(V26,AA7)+COUNTIF(V34,AA7)+COUNTIF(V42,AA7)++COUNTIF(V50,AA7)+COUNTIF(V58,AA7)</f>
        <v>0</v>
      </c>
    </row>
    <row r="8" spans="1:28" ht="14.25" customHeight="1">
      <c r="A8" s="131"/>
      <c r="B8" s="132">
        <f>SUM(B4:B7)</f>
        <v>2</v>
      </c>
      <c r="C8" s="132">
        <f t="shared" ref="C8:J8" si="0">SUM(C4:C7)</f>
        <v>2</v>
      </c>
      <c r="D8" s="132">
        <f t="shared" si="0"/>
        <v>1</v>
      </c>
      <c r="E8" s="132">
        <f t="shared" si="0"/>
        <v>1</v>
      </c>
      <c r="F8" s="132">
        <f t="shared" si="0"/>
        <v>3</v>
      </c>
      <c r="G8" s="132">
        <f t="shared" si="0"/>
        <v>1</v>
      </c>
      <c r="H8" s="132">
        <f t="shared" si="0"/>
        <v>2</v>
      </c>
      <c r="I8" s="132">
        <f t="shared" si="0"/>
        <v>1</v>
      </c>
      <c r="J8" s="132">
        <f t="shared" si="0"/>
        <v>2</v>
      </c>
      <c r="K8" s="231"/>
      <c r="L8" s="132">
        <f>SUM(L4:L7)</f>
        <v>1</v>
      </c>
      <c r="M8" s="132">
        <f t="shared" ref="M8:T8" si="1">SUM(M4:M7)</f>
        <v>1</v>
      </c>
      <c r="N8" s="132">
        <f t="shared" si="1"/>
        <v>2</v>
      </c>
      <c r="O8" s="132">
        <f t="shared" si="1"/>
        <v>0</v>
      </c>
      <c r="P8" s="132">
        <f t="shared" si="1"/>
        <v>-1</v>
      </c>
      <c r="Q8" s="132">
        <f t="shared" si="1"/>
        <v>0</v>
      </c>
      <c r="R8" s="132">
        <f t="shared" si="1"/>
        <v>3</v>
      </c>
      <c r="S8" s="132">
        <f t="shared" si="1"/>
        <v>0</v>
      </c>
      <c r="T8" s="132">
        <f t="shared" si="1"/>
        <v>4</v>
      </c>
      <c r="U8" s="163"/>
      <c r="V8" s="231"/>
      <c r="X8" s="31" t="s">
        <v>40</v>
      </c>
      <c r="Y8" s="32">
        <f>J59</f>
        <v>-4</v>
      </c>
      <c r="Z8" s="30"/>
    </row>
    <row r="9" spans="1:28" ht="14.25" customHeight="1">
      <c r="A9" s="131"/>
      <c r="B9" s="231"/>
      <c r="C9" s="231">
        <f>SUM(B8:C8)</f>
        <v>4</v>
      </c>
      <c r="D9" s="231">
        <f t="shared" ref="D9:J9" si="2">SUM(D8+C9)</f>
        <v>5</v>
      </c>
      <c r="E9" s="231">
        <f t="shared" si="2"/>
        <v>6</v>
      </c>
      <c r="F9" s="231">
        <f t="shared" si="2"/>
        <v>9</v>
      </c>
      <c r="G9" s="130">
        <f t="shared" si="2"/>
        <v>10</v>
      </c>
      <c r="H9" s="130">
        <f t="shared" si="2"/>
        <v>12</v>
      </c>
      <c r="I9" s="130">
        <f t="shared" si="2"/>
        <v>13</v>
      </c>
      <c r="J9" s="130">
        <f t="shared" si="2"/>
        <v>15</v>
      </c>
      <c r="K9" s="231"/>
      <c r="L9" s="231"/>
      <c r="M9" s="231">
        <f>SUM(M8+L8)</f>
        <v>2</v>
      </c>
      <c r="N9" s="231">
        <f t="shared" ref="N9:T9" si="3">SUM(N8+M9)</f>
        <v>4</v>
      </c>
      <c r="O9" s="231">
        <f t="shared" si="3"/>
        <v>4</v>
      </c>
      <c r="P9" s="231">
        <f t="shared" si="3"/>
        <v>3</v>
      </c>
      <c r="Q9" s="231">
        <f t="shared" si="3"/>
        <v>3</v>
      </c>
      <c r="R9" s="231">
        <f t="shared" si="3"/>
        <v>6</v>
      </c>
      <c r="S9" s="231">
        <f t="shared" si="3"/>
        <v>6</v>
      </c>
      <c r="T9" s="231">
        <f t="shared" si="3"/>
        <v>10</v>
      </c>
      <c r="U9" s="162"/>
      <c r="V9" s="133"/>
      <c r="X9" s="29" t="s">
        <v>27</v>
      </c>
      <c r="Y9" s="55">
        <v>1</v>
      </c>
      <c r="Z9" s="33"/>
    </row>
    <row r="10" spans="1:28" ht="14.25" customHeight="1">
      <c r="A10" s="131"/>
      <c r="B10" s="231"/>
      <c r="C10" s="231"/>
      <c r="D10" s="231"/>
      <c r="E10" s="231"/>
      <c r="F10" s="231"/>
      <c r="G10" s="130"/>
      <c r="H10" s="484" t="s">
        <v>28</v>
      </c>
      <c r="I10" s="485"/>
      <c r="J10" s="134">
        <f>SUM(J9-'2020 EoS Pairings'!N16)</f>
        <v>-4</v>
      </c>
      <c r="K10" s="135"/>
      <c r="L10" s="231"/>
      <c r="M10" s="231"/>
      <c r="N10" s="130"/>
      <c r="O10" s="231"/>
      <c r="P10" s="231"/>
      <c r="Q10" s="231"/>
      <c r="R10" s="484" t="s">
        <v>29</v>
      </c>
      <c r="S10" s="485"/>
      <c r="T10" s="134">
        <f>SUM(T9-'2020 EoS Pairings'!O16)</f>
        <v>-9</v>
      </c>
      <c r="U10" s="162"/>
      <c r="V10" s="134">
        <f>SUM(J10,T10)</f>
        <v>-13</v>
      </c>
      <c r="X10" s="29" t="s">
        <v>30</v>
      </c>
      <c r="Y10" s="18">
        <v>2</v>
      </c>
      <c r="Z10" s="33" t="s">
        <v>24</v>
      </c>
    </row>
    <row r="11" spans="1:28" ht="14.25" customHeight="1">
      <c r="A11" s="235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164"/>
      <c r="V11" s="161"/>
      <c r="X11" s="29" t="s">
        <v>31</v>
      </c>
      <c r="Y11" s="12">
        <f>SUM(Y7/Y9)</f>
        <v>22</v>
      </c>
      <c r="Z11" s="30"/>
    </row>
    <row r="12" spans="1:28" ht="14.25" customHeight="1" thickBot="1">
      <c r="A12" s="138" t="str">
        <f>PM!A7</f>
        <v>John</v>
      </c>
      <c r="B12" s="233">
        <f>SUM(IF(PM!E7-PM!E$2=2,0,(IF(PM!E7-PM!E$2=0,2,(IF(PM!E7-PM!E$2&gt;2,-1,(IF(PM!E7-PM!E$2=-1,4,(IF(PM!E7-PM!E$2=-2,8,IF(PM!E7-PM!E$2=1,1)))))))))))</f>
        <v>1</v>
      </c>
      <c r="C12" s="233">
        <f>SUM(IF(PM!F7-PM!F$2=2,0,(IF(PM!F7-PM!F$2=0,2,(IF(PM!F7-PM!F$2&gt;2,-1,(IF(PM!F7-PM!F$2=-1,4,(IF(PM!F7-PM!F$2=-2,8,IF(PM!F7-PM!F$2=1,1)))))))))))</f>
        <v>1</v>
      </c>
      <c r="D12" s="233">
        <f>SUM(IF(PM!G7-PM!G$2=2,0,(IF(PM!G7-PM!G$2=0,2,(IF(PM!G7-PM!G$2&gt;2,-1,(IF(PM!G7-PM!G$2=-1,4,(IF(PM!G7-PM!G$2=-2,8,IF(PM!G7-PM!G$2=1,1)))))))))))</f>
        <v>1</v>
      </c>
      <c r="E12" s="233">
        <f>SUM(IF(PM!H7-PM!H$2=2,0,(IF(PM!H7-PM!H$2=0,2,(IF(PM!H7-PM!H$2&gt;2,-1,(IF(PM!H7-PM!H$2=-1,4,(IF(PM!H7-PM!H$2=-2,8,IF(PM!H7-PM!H$2=1,1)))))))))))</f>
        <v>1</v>
      </c>
      <c r="F12" s="233">
        <f>SUM(IF(PM!I7-PM!I$2=2,0,(IF(PM!I7-PM!I$2=0,2,(IF(PM!I7-PM!I$2&gt;2,-1,(IF(PM!I7-PM!I$2=-1,4,(IF(PM!I7-PM!I$2=-2,8,IF(PM!I7-PM!I$2=1,1)))))))))))</f>
        <v>0</v>
      </c>
      <c r="G12" s="233">
        <f>SUM(IF(PM!J7-PM!J$2=2,0,(IF(PM!J7-PM!J$2=0,2,(IF(PM!J7-PM!J$2&gt;2,-1,(IF(PM!J7-PM!J$2=-1,4,(IF(PM!J7-PM!J$2=-2,8,IF(PM!J7-PM!J$2=1,1)))))))))))</f>
        <v>-1</v>
      </c>
      <c r="H12" s="233">
        <f>SUM(IF(PM!K7-PM!K$2=2,0,(IF(PM!K7-PM!K$2=0,2,(IF(PM!K7-PM!K$2&gt;2,-1,(IF(PM!K7-PM!K$2=-1,4,(IF(PM!K7-PM!K$2=-2,8,IF(PM!K7-PM!K$2=1,1)))))))))))</f>
        <v>0</v>
      </c>
      <c r="I12" s="233">
        <f>SUM(IF(PM!L7-PM!L$2=2,0,(IF(PM!L7-PM!L$2=0,2,(IF(PM!L7-PM!L$2&gt;2,-1,(IF(PM!L7-PM!L$2=-1,4,(IF(PM!L7-PM!L$2=-2,8,IF(PM!L7-PM!L$2=1,1)))))))))))</f>
        <v>0</v>
      </c>
      <c r="J12" s="233">
        <f>SUM(IF(PM!M7-PM!M$2=2,0,(IF(PM!M7-PM!M$2=0,2,(IF(PM!M7-PM!M$2&gt;2,-1,(IF(PM!M7-PM!M$2=-1,4,(IF(PM!M7-PM!M$2=-2,8,IF(PM!M7-PM!M$2=1,1)))))))))))</f>
        <v>1</v>
      </c>
      <c r="K12" s="233"/>
      <c r="L12" s="233">
        <f>SUM(IF(PM!O7-PM!O$2=2,0,(IF(PM!O7-PM!O$2=0,2,(IF(PM!O7-PM!O$2&gt;2,-1,(IF(PM!O7-PM!O$2=-1,4,(IF(PM!O7-PM!O$2=-2,8,IF(PM!O7-PM!O$2=1,1)))))))))))</f>
        <v>1</v>
      </c>
      <c r="M12" s="233">
        <f>SUM(IF(PM!P7-PM!P$2=2,0,(IF(PM!P7-PM!P$2=0,2,(IF(PM!P7-PM!P$2&gt;2,-1,(IF(PM!P7-PM!P$2=-1,4,(IF(PM!P7-PM!P$2=-2,8,IF(PM!P7-PM!P$2=1,1)))))))))))</f>
        <v>1</v>
      </c>
      <c r="N12" s="233">
        <f>SUM(IF(PM!Q7-PM!Q$2=2,0,(IF(PM!Q7-PM!Q$2=0,2,(IF(PM!Q7-PM!Q$2&gt;2,-1,(IF(PM!Q7-PM!Q$2=-1,4,(IF(PM!Q7-PM!Q$2=-2,8,IF(PM!Q7-PM!Q$2=1,1)))))))))))</f>
        <v>0</v>
      </c>
      <c r="O12" s="233">
        <f>SUM(IF(PM!R7-PM!R$2=2,0,(IF(PM!R7-PM!R$2=0,2,(IF(PM!R7-PM!R$2&gt;2,-1,(IF(PM!R7-PM!R$2=-1,4,(IF(PM!R7-PM!R$2=-2,8,IF(PM!R7-PM!R$2=1,1)))))))))))</f>
        <v>1</v>
      </c>
      <c r="P12" s="233">
        <f>SUM(IF(PM!S7-PM!S$2=2,0,(IF(PM!S7-PM!S$2=0,2,(IF(PM!S7-PM!S$2&gt;2,-1,(IF(PM!S7-PM!S$2=-1,4,(IF(PM!S7-PM!S$2=-2,8,IF(PM!S7-PM!S$2=1,1)))))))))))</f>
        <v>-1</v>
      </c>
      <c r="Q12" s="233">
        <f>SUM(IF(PM!T7-PM!T$2=2,0,(IF(PM!T7-PM!T$2=0,2,(IF(PM!T7-PM!T$2&gt;2,-1,(IF(PM!T7-PM!T$2=-1,4,(IF(PM!T7-PM!T$2=-2,8,IF(PM!T7-PM!T$2=1,1)))))))))))</f>
        <v>4</v>
      </c>
      <c r="R12" s="233">
        <f>SUM(IF(PM!U7-PM!U$2=2,0,(IF(PM!U7-PM!U$2=0,2,(IF(PM!U7-PM!U$2&gt;2,-1,(IF(PM!U7-PM!U$2=-1,4,(IF(PM!U7-PM!U$2=-2,8,IF(PM!U7-PM!U$2=1,1)))))))))))</f>
        <v>2</v>
      </c>
      <c r="S12" s="233">
        <f>SUM(IF(PM!V7-PM!V$2=2,0,(IF(PM!V7-PM!V$2=0,2,(IF(PM!V7-PM!V$2&gt;2,-1,(IF(PM!V7-PM!V$2=-1,4,(IF(PM!V7-PM!V$2=-2,8,IF(PM!V7-PM!V$2=1,1)))))))))))</f>
        <v>0</v>
      </c>
      <c r="T12" s="233">
        <f>SUM(IF(PM!W7-PM!W$2=2,0,(IF(PM!W7-PM!W$2=0,2,(IF(PM!W7-PM!W$2&gt;2,-1,(IF(PM!W7-PM!W$2=-1,4,(IF(PM!W7-PM!W$2=-2,8,IF(PM!W7-PM!W$2=1,1)))))))))))</f>
        <v>1</v>
      </c>
      <c r="U12" s="165"/>
      <c r="V12" s="233"/>
      <c r="X12" s="34" t="s">
        <v>32</v>
      </c>
      <c r="Y12" s="35">
        <f>SUM(Y11/Y10)</f>
        <v>11</v>
      </c>
      <c r="Z12" s="36"/>
    </row>
    <row r="13" spans="1:28" ht="14.25" customHeight="1" thickBot="1">
      <c r="A13" s="138" t="str">
        <f>PM!A8</f>
        <v>Rob</v>
      </c>
      <c r="B13" s="233">
        <f>SUM(IF(PM!E8-PM!E$2=2,0,(IF(PM!E8-PM!E$2=0,2,(IF(PM!E8-PM!E$2&gt;2,-1,(IF(PM!E8-PM!E$2=-1,4,(IF(PM!E8-PM!E$2=-2,8,IF(PM!E8-PM!E$2=1,1)))))))))))</f>
        <v>1</v>
      </c>
      <c r="C13" s="233">
        <f>SUM(IF(PM!F8-PM!F$2=2,0,(IF(PM!F8-PM!F$2=0,2,(IF(PM!F8-PM!F$2&gt;2,-1,(IF(PM!F8-PM!F$2=-1,4,(IF(PM!F8-PM!F$2=-2,8,IF(PM!F8-PM!F$2=1,1)))))))))))</f>
        <v>2</v>
      </c>
      <c r="D13" s="233">
        <f>SUM(IF(PM!G8-PM!G$2=2,0,(IF(PM!G8-PM!G$2=0,2,(IF(PM!G8-PM!G$2&gt;2,-1,(IF(PM!G8-PM!G$2=-1,4,(IF(PM!G8-PM!G$2=-2,8,IF(PM!G8-PM!G$2=1,1)))))))))))</f>
        <v>2</v>
      </c>
      <c r="E13" s="233">
        <f>SUM(IF(PM!H8-PM!H$2=2,0,(IF(PM!H8-PM!H$2=0,2,(IF(PM!H8-PM!H$2&gt;2,-1,(IF(PM!H8-PM!H$2=-1,4,(IF(PM!H8-PM!H$2=-2,8,IF(PM!H8-PM!H$2=1,1)))))))))))</f>
        <v>2</v>
      </c>
      <c r="F13" s="233">
        <f>SUM(IF(PM!I8-PM!I$2=2,0,(IF(PM!I8-PM!I$2=0,2,(IF(PM!I8-PM!I$2&gt;2,-1,(IF(PM!I8-PM!I$2=-1,4,(IF(PM!I8-PM!I$2=-2,8,IF(PM!I8-PM!I$2=1,1)))))))))))</f>
        <v>1</v>
      </c>
      <c r="G13" s="233">
        <f>SUM(IF(PM!J8-PM!J$2=2,0,(IF(PM!J8-PM!J$2=0,2,(IF(PM!J8-PM!J$2&gt;2,-1,(IF(PM!J8-PM!J$2=-1,4,(IF(PM!J8-PM!J$2=-2,8,IF(PM!J8-PM!J$2=1,1)))))))))))</f>
        <v>1</v>
      </c>
      <c r="H13" s="233">
        <f>SUM(IF(PM!K8-PM!K$2=2,0,(IF(PM!K8-PM!K$2=0,2,(IF(PM!K8-PM!K$2&gt;2,-1,(IF(PM!K8-PM!K$2=-1,4,(IF(PM!K8-PM!K$2=-2,8,IF(PM!K8-PM!K$2=1,1)))))))))))</f>
        <v>2</v>
      </c>
      <c r="I13" s="233">
        <f>SUM(IF(PM!L8-PM!L$2=2,0,(IF(PM!L8-PM!L$2=0,2,(IF(PM!L8-PM!L$2&gt;2,-1,(IF(PM!L8-PM!L$2=-1,4,(IF(PM!L8-PM!L$2=-2,8,IF(PM!L8-PM!L$2=1,1)))))))))))</f>
        <v>2</v>
      </c>
      <c r="J13" s="233">
        <f>SUM(IF(PM!M8-PM!M$2=2,0,(IF(PM!M8-PM!M$2=0,2,(IF(PM!M8-PM!M$2&gt;2,-1,(IF(PM!M8-PM!M$2=-1,4,(IF(PM!M8-PM!M$2=-2,8,IF(PM!M8-PM!M$2=1,1)))))))))))</f>
        <v>4</v>
      </c>
      <c r="K13" s="233"/>
      <c r="L13" s="233">
        <f>SUM(IF(PM!O8-PM!O$2=2,0,(IF(PM!O8-PM!O$2=0,2,(IF(PM!O8-PM!O$2&gt;2,-1,(IF(PM!O8-PM!O$2=-1,4,(IF(PM!O8-PM!O$2=-2,8,IF(PM!O8-PM!O$2=1,1)))))))))))</f>
        <v>4</v>
      </c>
      <c r="M13" s="233">
        <f>SUM(IF(PM!P8-PM!P$2=2,0,(IF(PM!P8-PM!P$2=0,2,(IF(PM!P8-PM!P$2&gt;2,-1,(IF(PM!P8-PM!P$2=-1,4,(IF(PM!P8-PM!P$2=-2,8,IF(PM!P8-PM!P$2=1,1)))))))))))</f>
        <v>4</v>
      </c>
      <c r="N13" s="233">
        <f>SUM(IF(PM!Q8-PM!Q$2=2,0,(IF(PM!Q8-PM!Q$2=0,2,(IF(PM!Q8-PM!Q$2&gt;2,-1,(IF(PM!Q8-PM!Q$2=-1,4,(IF(PM!Q8-PM!Q$2=-2,8,IF(PM!Q8-PM!Q$2=1,1)))))))))))</f>
        <v>4</v>
      </c>
      <c r="O13" s="233">
        <f>SUM(IF(PM!R8-PM!R$2=2,0,(IF(PM!R8-PM!R$2=0,2,(IF(PM!R8-PM!R$2&gt;2,-1,(IF(PM!R8-PM!R$2=-1,4,(IF(PM!R8-PM!R$2=-2,8,IF(PM!R8-PM!R$2=1,1)))))))))))</f>
        <v>1</v>
      </c>
      <c r="P13" s="233">
        <f>SUM(IF(PM!S8-PM!S$2=2,0,(IF(PM!S8-PM!S$2=0,2,(IF(PM!S8-PM!S$2&gt;2,-1,(IF(PM!S8-PM!S$2=-1,4,(IF(PM!S8-PM!S$2=-2,8,IF(PM!S8-PM!S$2=1,1)))))))))))</f>
        <v>0</v>
      </c>
      <c r="Q13" s="233">
        <f>SUM(IF(PM!T8-PM!T$2=2,0,(IF(PM!T8-PM!T$2=0,2,(IF(PM!T8-PM!T$2&gt;2,-1,(IF(PM!T8-PM!T$2=-1,4,(IF(PM!T8-PM!T$2=-2,8,IF(PM!T8-PM!T$2=1,1)))))))))))</f>
        <v>2</v>
      </c>
      <c r="R13" s="233">
        <f>SUM(IF(PM!U8-PM!U$2=2,0,(IF(PM!U8-PM!U$2=0,2,(IF(PM!U8-PM!U$2&gt;2,-1,(IF(PM!U8-PM!U$2=-1,4,(IF(PM!U8-PM!U$2=-2,8,IF(PM!U8-PM!U$2=1,1)))))))))))</f>
        <v>1</v>
      </c>
      <c r="S13" s="233">
        <f>SUM(IF(PM!V8-PM!V$2=2,0,(IF(PM!V8-PM!V$2=0,2,(IF(PM!V8-PM!V$2&gt;2,-1,(IF(PM!V8-PM!V$2=-1,4,(IF(PM!V8-PM!V$2=-2,8,IF(PM!V8-PM!V$2=1,1)))))))))))</f>
        <v>2</v>
      </c>
      <c r="T13" s="233">
        <f>SUM(IF(PM!W8-PM!W$2=2,0,(IF(PM!W8-PM!W$2=0,2,(IF(PM!W8-PM!W$2&gt;2,-1,(IF(PM!W8-PM!W$2=-1,4,(IF(PM!W8-PM!W$2=-2,8,IF(PM!W8-PM!W$2=1,1)))))))))))</f>
        <v>2</v>
      </c>
      <c r="U13" s="165"/>
      <c r="V13" s="233"/>
      <c r="X13" s="230"/>
      <c r="Y13" s="230"/>
      <c r="Z13" s="230"/>
    </row>
    <row r="14" spans="1:28" ht="14.25" customHeight="1">
      <c r="A14" s="421" t="str">
        <f>PM!A9</f>
        <v>Roman</v>
      </c>
      <c r="B14" s="233">
        <f>SUM(IF(PM!E9-PM!E$2=2,0,(IF(PM!E9-PM!E$2=0,2,(IF(PM!E9-PM!E$2&gt;2,-1,(IF(PM!E9-PM!E$2=-1,4,(IF(PM!E9-PM!E$2=-2,8,IF(PM!E9-PM!E$2=1,1)))))))))))</f>
        <v>0</v>
      </c>
      <c r="C14" s="233">
        <f>SUM(IF(PM!F9-PM!F$2=2,0,(IF(PM!F9-PM!F$2=0,2,(IF(PM!F9-PM!F$2&gt;2,-1,(IF(PM!F9-PM!F$2=-1,4,(IF(PM!F9-PM!F$2=-2,8,IF(PM!F9-PM!F$2=1,1)))))))))))</f>
        <v>1</v>
      </c>
      <c r="D14" s="233">
        <f>SUM(IF(PM!G9-PM!G$2=2,0,(IF(PM!G9-PM!G$2=0,2,(IF(PM!G9-PM!G$2&gt;2,-1,(IF(PM!G9-PM!G$2=-1,4,(IF(PM!G9-PM!G$2=-2,8,IF(PM!G9-PM!G$2=1,1)))))))))))</f>
        <v>-1</v>
      </c>
      <c r="E14" s="233">
        <f>SUM(IF(PM!H9-PM!H$2=2,0,(IF(PM!H9-PM!H$2=0,2,(IF(PM!H9-PM!H$2&gt;2,-1,(IF(PM!H9-PM!H$2=-1,4,(IF(PM!H9-PM!H$2=-2,8,IF(PM!H9-PM!H$2=1,1)))))))))))</f>
        <v>2</v>
      </c>
      <c r="F14" s="233">
        <f>SUM(IF(PM!I9-PM!I$2=2,0,(IF(PM!I9-PM!I$2=0,2,(IF(PM!I9-PM!I$2&gt;2,-1,(IF(PM!I9-PM!I$2=-1,4,(IF(PM!I9-PM!I$2=-2,8,IF(PM!I9-PM!I$2=1,1)))))))))))</f>
        <v>-1</v>
      </c>
      <c r="G14" s="233">
        <f>SUM(IF(PM!J9-PM!J$2=2,0,(IF(PM!J9-PM!J$2=0,2,(IF(PM!J9-PM!J$2&gt;2,-1,(IF(PM!J9-PM!J$2=-1,4,(IF(PM!J9-PM!J$2=-2,8,IF(PM!J9-PM!J$2=1,1)))))))))))</f>
        <v>1</v>
      </c>
      <c r="H14" s="233">
        <f>SUM(IF(PM!K9-PM!K$2=2,0,(IF(PM!K9-PM!K$2=0,2,(IF(PM!K9-PM!K$2&gt;2,-1,(IF(PM!K9-PM!K$2=-1,4,(IF(PM!K9-PM!K$2=-2,8,IF(PM!K9-PM!K$2=1,1)))))))))))</f>
        <v>0</v>
      </c>
      <c r="I14" s="233">
        <f>SUM(IF(PM!L9-PM!L$2=2,0,(IF(PM!L9-PM!L$2=0,2,(IF(PM!L9-PM!L$2&gt;2,-1,(IF(PM!L9-PM!L$2=-1,4,(IF(PM!L9-PM!L$2=-2,8,IF(PM!L9-PM!L$2=1,1)))))))))))</f>
        <v>1</v>
      </c>
      <c r="J14" s="233">
        <f>SUM(IF(PM!M9-PM!M$2=2,0,(IF(PM!M9-PM!M$2=0,2,(IF(PM!M9-PM!M$2&gt;2,-1,(IF(PM!M9-PM!M$2=-1,4,(IF(PM!M9-PM!M$2=-2,8,IF(PM!M9-PM!M$2=1,1)))))))))))</f>
        <v>4</v>
      </c>
      <c r="K14" s="233"/>
      <c r="L14" s="233">
        <f>SUM(IF(PM!O9-PM!O$2=2,0,(IF(PM!O9-PM!O$2=0,2,(IF(PM!O9-PM!O$2&gt;2,-1,(IF(PM!O9-PM!O$2=-1,4,(IF(PM!O9-PM!O$2=-2,8,IF(PM!O9-PM!O$2=1,1)))))))))))</f>
        <v>2</v>
      </c>
      <c r="M14" s="233">
        <f>SUM(IF(PM!P9-PM!P$2=2,0,(IF(PM!P9-PM!P$2=0,2,(IF(PM!P9-PM!P$2&gt;2,-1,(IF(PM!P9-PM!P$2=-1,4,(IF(PM!P9-PM!P$2=-2,8,IF(PM!P9-PM!P$2=1,1)))))))))))</f>
        <v>2</v>
      </c>
      <c r="N14" s="233">
        <f>SUM(IF(PM!Q9-PM!Q$2=2,0,(IF(PM!Q9-PM!Q$2=0,2,(IF(PM!Q9-PM!Q$2&gt;2,-1,(IF(PM!Q9-PM!Q$2=-1,4,(IF(PM!Q9-PM!Q$2=-2,8,IF(PM!Q9-PM!Q$2=1,1)))))))))))</f>
        <v>2</v>
      </c>
      <c r="O14" s="233">
        <f>SUM(IF(PM!R9-PM!R$2=2,0,(IF(PM!R9-PM!R$2=0,2,(IF(PM!R9-PM!R$2&gt;2,-1,(IF(PM!R9-PM!R$2=-1,4,(IF(PM!R9-PM!R$2=-2,8,IF(PM!R9-PM!R$2=1,1)))))))))))</f>
        <v>2</v>
      </c>
      <c r="P14" s="233">
        <f>SUM(IF(PM!S9-PM!S$2=2,0,(IF(PM!S9-PM!S$2=0,2,(IF(PM!S9-PM!S$2&gt;2,-1,(IF(PM!S9-PM!S$2=-1,4,(IF(PM!S9-PM!S$2=-2,8,IF(PM!S9-PM!S$2=1,1)))))))))))</f>
        <v>1</v>
      </c>
      <c r="Q14" s="233">
        <f>SUM(IF(PM!T9-PM!T$2=2,0,(IF(PM!T9-PM!T$2=0,2,(IF(PM!T9-PM!T$2&gt;2,-1,(IF(PM!T9-PM!T$2=-1,4,(IF(PM!T9-PM!T$2=-2,8,IF(PM!T9-PM!T$2=1,1)))))))))))</f>
        <v>4</v>
      </c>
      <c r="R14" s="233">
        <f>SUM(IF(PM!U9-PM!U$2=2,0,(IF(PM!U9-PM!U$2=0,2,(IF(PM!U9-PM!U$2&gt;2,-1,(IF(PM!U9-PM!U$2=-1,4,(IF(PM!U9-PM!U$2=-2,8,IF(PM!U9-PM!U$2=1,1)))))))))))</f>
        <v>1</v>
      </c>
      <c r="S14" s="233">
        <f>SUM(IF(PM!V9-PM!V$2=2,0,(IF(PM!V9-PM!V$2=0,2,(IF(PM!V9-PM!V$2&gt;2,-1,(IF(PM!V9-PM!V$2=-1,4,(IF(PM!V9-PM!V$2=-2,8,IF(PM!V9-PM!V$2=1,1)))))))))))</f>
        <v>1</v>
      </c>
      <c r="T14" s="233">
        <f>SUM(IF(PM!W9-PM!W$2=2,0,(IF(PM!W9-PM!W$2=0,2,(IF(PM!W9-PM!W$2&gt;2,-1,(IF(PM!W9-PM!W$2=-1,4,(IF(PM!W9-PM!W$2=-2,8,IF(PM!W9-PM!W$2=1,1)))))))))))</f>
        <v>-1</v>
      </c>
      <c r="U14" s="165"/>
      <c r="V14" s="233"/>
      <c r="X14" s="37" t="s">
        <v>41</v>
      </c>
      <c r="Y14" s="38">
        <f>T59</f>
        <v>2.5</v>
      </c>
      <c r="Z14" s="39"/>
    </row>
    <row r="15" spans="1:28" ht="14.25" customHeight="1">
      <c r="A15" s="138">
        <f>PM!A10</f>
        <v>0</v>
      </c>
      <c r="B15" s="233">
        <f>SUM(IF(PM!E10-PM!E$2=2,0,(IF(PM!E10-PM!E$2=0,2,(IF(PM!E10-PM!E$2&gt;2,-1,(IF(PM!E10-PM!E$2=-1,4,(IF(PM!E10-PM!E$2=-2,8,IF(PM!E10-PM!E$2=1,1)))))))))))</f>
        <v>0</v>
      </c>
      <c r="C15" s="233">
        <f>SUM(IF(PM!F10-PM!F$2=2,0,(IF(PM!F10-PM!F$2=0,2,(IF(PM!F10-PM!F$2&gt;2,-1,(IF(PM!F10-PM!F$2=-1,4,(IF(PM!F10-PM!F$2=-2,8,IF(PM!F10-PM!F$2=1,1)))))))))))</f>
        <v>0</v>
      </c>
      <c r="D15" s="233">
        <f>SUM(IF(PM!G10-PM!G$2=2,0,(IF(PM!G10-PM!G$2=0,2,(IF(PM!G10-PM!G$2&gt;2,-1,(IF(PM!G10-PM!G$2=-1,4,(IF(PM!G10-PM!G$2=-2,8,IF(PM!G10-PM!G$2=1,1)))))))))))</f>
        <v>0</v>
      </c>
      <c r="E15" s="233">
        <f>SUM(IF(PM!H10-PM!H$2=2,0,(IF(PM!H10-PM!H$2=0,2,(IF(PM!H10-PM!H$2&gt;2,-1,(IF(PM!H10-PM!H$2=-1,4,(IF(PM!H10-PM!H$2=-2,8,IF(PM!H10-PM!H$2=1,1)))))))))))</f>
        <v>0</v>
      </c>
      <c r="F15" s="233">
        <f>SUM(IF(PM!I10-PM!I$2=2,0,(IF(PM!I10-PM!I$2=0,2,(IF(PM!I10-PM!I$2&gt;2,-1,(IF(PM!I10-PM!I$2=-1,4,(IF(PM!I10-PM!I$2=-2,8,IF(PM!I10-PM!I$2=1,1)))))))))))</f>
        <v>0</v>
      </c>
      <c r="G15" s="233">
        <f>SUM(IF(PM!J10-PM!J$2=2,0,(IF(PM!J10-PM!J$2=0,2,(IF(PM!J10-PM!J$2&gt;2,-1,(IF(PM!J10-PM!J$2=-1,4,(IF(PM!J10-PM!J$2=-2,8,IF(PM!J10-PM!J$2=1,1)))))))))))</f>
        <v>0</v>
      </c>
      <c r="H15" s="233">
        <f>SUM(IF(PM!K10-PM!K$2=2,0,(IF(PM!K10-PM!K$2=0,2,(IF(PM!K10-PM!K$2&gt;2,-1,(IF(PM!K10-PM!K$2=-1,4,(IF(PM!K10-PM!K$2=-2,8,IF(PM!K10-PM!K$2=1,1)))))))))))</f>
        <v>0</v>
      </c>
      <c r="I15" s="233">
        <f>SUM(IF(PM!L10-PM!L$2=2,0,(IF(PM!L10-PM!L$2=0,2,(IF(PM!L10-PM!L$2&gt;2,-1,(IF(PM!L10-PM!L$2=-1,4,(IF(PM!L10-PM!L$2=-2,8,IF(PM!L10-PM!L$2=1,1)))))))))))</f>
        <v>0</v>
      </c>
      <c r="J15" s="233">
        <f>SUM(IF(PM!M10-PM!M$2=2,0,(IF(PM!M10-PM!M$2=0,2,(IF(PM!M10-PM!M$2&gt;2,-1,(IF(PM!M10-PM!M$2=-1,4,(IF(PM!M10-PM!M$2=-2,8,IF(PM!M10-PM!M$2=1,1)))))))))))</f>
        <v>0</v>
      </c>
      <c r="K15" s="233"/>
      <c r="L15" s="233">
        <f>SUM(IF(PM!O10-PM!O$2=2,0,(IF(PM!O10-PM!O$2=0,2,(IF(PM!O10-PM!O$2&gt;2,-1,(IF(PM!O10-PM!O$2=-1,4,(IF(PM!O10-PM!O$2=-2,8,IF(PM!O10-PM!O$2=1,1)))))))))))</f>
        <v>0</v>
      </c>
      <c r="M15" s="233">
        <f>SUM(IF(PM!P10-PM!P$2=2,0,(IF(PM!P10-PM!P$2=0,2,(IF(PM!P10-PM!P$2&gt;2,-1,(IF(PM!P10-PM!P$2=-1,4,(IF(PM!P10-PM!P$2=-2,8,IF(PM!P10-PM!P$2=1,1)))))))))))</f>
        <v>0</v>
      </c>
      <c r="N15" s="233">
        <f>SUM(IF(PM!Q10-PM!Q$2=2,0,(IF(PM!Q10-PM!Q$2=0,2,(IF(PM!Q10-PM!Q$2&gt;2,-1,(IF(PM!Q10-PM!Q$2=-1,4,(IF(PM!Q10-PM!Q$2=-2,8,IF(PM!Q10-PM!Q$2=1,1)))))))))))</f>
        <v>0</v>
      </c>
      <c r="O15" s="233">
        <f>SUM(IF(PM!R10-PM!R$2=2,0,(IF(PM!R10-PM!R$2=0,2,(IF(PM!R10-PM!R$2&gt;2,-1,(IF(PM!R10-PM!R$2=-1,4,(IF(PM!R10-PM!R$2=-2,8,IF(PM!R10-PM!R$2=1,1)))))))))))</f>
        <v>0</v>
      </c>
      <c r="P15" s="233">
        <f>SUM(IF(PM!S10-PM!S$2=2,0,(IF(PM!S10-PM!S$2=0,2,(IF(PM!S10-PM!S$2&gt;2,-1,(IF(PM!S10-PM!S$2=-1,4,(IF(PM!S10-PM!S$2=-2,8,IF(PM!S10-PM!S$2=1,1)))))))))))</f>
        <v>0</v>
      </c>
      <c r="Q15" s="233">
        <f>SUM(IF(PM!T10-PM!T$2=2,0,(IF(PM!T10-PM!T$2=0,2,(IF(PM!T10-PM!T$2&gt;2,-1,(IF(PM!T10-PM!T$2=-1,4,(IF(PM!T10-PM!T$2=-2,8,IF(PM!T10-PM!T$2=1,1)))))))))))</f>
        <v>0</v>
      </c>
      <c r="R15" s="233">
        <f>SUM(IF(PM!U10-PM!U$2=2,0,(IF(PM!U10-PM!U$2=0,2,(IF(PM!U10-PM!U$2&gt;2,-1,(IF(PM!U10-PM!U$2=-1,4,(IF(PM!U10-PM!U$2=-2,8,IF(PM!U10-PM!U$2=1,1)))))))))))</f>
        <v>0</v>
      </c>
      <c r="S15" s="233">
        <f>SUM(IF(PM!V10-PM!V$2=2,0,(IF(PM!V10-PM!V$2=0,2,(IF(PM!V10-PM!V$2&gt;2,-1,(IF(PM!V10-PM!V$2=-1,4,(IF(PM!V10-PM!V$2=-2,8,IF(PM!V10-PM!V$2=1,1)))))))))))</f>
        <v>0</v>
      </c>
      <c r="T15" s="233">
        <f>SUM(IF(PM!W10-PM!W$2=2,0,(IF(PM!W10-PM!W$2=0,2,(IF(PM!W10-PM!W$2&gt;2,-1,(IF(PM!W10-PM!W$2=-1,4,(IF(PM!W10-PM!W$2=-2,8,IF(PM!W10-PM!W$2=1,1)))))))))))</f>
        <v>0</v>
      </c>
      <c r="U15" s="165"/>
      <c r="V15" s="233"/>
      <c r="X15" s="29" t="s">
        <v>33</v>
      </c>
      <c r="Y15" s="55">
        <v>1</v>
      </c>
      <c r="Z15" s="33"/>
    </row>
    <row r="16" spans="1:28" ht="14.25" customHeight="1">
      <c r="A16" s="140"/>
      <c r="B16" s="141">
        <f>SUM(B12:B15)</f>
        <v>2</v>
      </c>
      <c r="C16" s="141">
        <f t="shared" ref="C16:J16" si="4">SUM(C12:C15)</f>
        <v>4</v>
      </c>
      <c r="D16" s="141">
        <f t="shared" si="4"/>
        <v>2</v>
      </c>
      <c r="E16" s="141">
        <f t="shared" si="4"/>
        <v>5</v>
      </c>
      <c r="F16" s="141">
        <f t="shared" si="4"/>
        <v>0</v>
      </c>
      <c r="G16" s="141">
        <f t="shared" si="4"/>
        <v>1</v>
      </c>
      <c r="H16" s="141">
        <f t="shared" si="4"/>
        <v>2</v>
      </c>
      <c r="I16" s="141">
        <f t="shared" si="4"/>
        <v>3</v>
      </c>
      <c r="J16" s="141">
        <f t="shared" si="4"/>
        <v>9</v>
      </c>
      <c r="K16" s="233"/>
      <c r="L16" s="141">
        <f>SUM(L12:L15)</f>
        <v>7</v>
      </c>
      <c r="M16" s="141">
        <f t="shared" ref="M16:T16" si="5">SUM(M12:M15)</f>
        <v>7</v>
      </c>
      <c r="N16" s="141">
        <f t="shared" si="5"/>
        <v>6</v>
      </c>
      <c r="O16" s="141">
        <f t="shared" si="5"/>
        <v>4</v>
      </c>
      <c r="P16" s="141">
        <f t="shared" si="5"/>
        <v>0</v>
      </c>
      <c r="Q16" s="141">
        <f t="shared" si="5"/>
        <v>10</v>
      </c>
      <c r="R16" s="141">
        <f t="shared" si="5"/>
        <v>4</v>
      </c>
      <c r="S16" s="141">
        <f t="shared" si="5"/>
        <v>3</v>
      </c>
      <c r="T16" s="141">
        <f t="shared" si="5"/>
        <v>2</v>
      </c>
      <c r="U16" s="165"/>
      <c r="V16" s="142"/>
      <c r="X16" s="29" t="s">
        <v>30</v>
      </c>
      <c r="Y16" s="18">
        <v>3</v>
      </c>
      <c r="Z16" s="33" t="s">
        <v>24</v>
      </c>
    </row>
    <row r="17" spans="1:26" ht="14.25" customHeight="1">
      <c r="A17" s="140"/>
      <c r="B17" s="233"/>
      <c r="C17" s="233">
        <f>SUM(B16:C16)</f>
        <v>6</v>
      </c>
      <c r="D17" s="233">
        <f t="shared" ref="D17:J17" si="6">SUM(D16+C17)</f>
        <v>8</v>
      </c>
      <c r="E17" s="233">
        <f t="shared" si="6"/>
        <v>13</v>
      </c>
      <c r="F17" s="233">
        <f t="shared" si="6"/>
        <v>13</v>
      </c>
      <c r="G17" s="143">
        <f t="shared" si="6"/>
        <v>14</v>
      </c>
      <c r="H17" s="143">
        <f t="shared" si="6"/>
        <v>16</v>
      </c>
      <c r="I17" s="143">
        <f t="shared" si="6"/>
        <v>19</v>
      </c>
      <c r="J17" s="143">
        <f t="shared" si="6"/>
        <v>28</v>
      </c>
      <c r="K17" s="233"/>
      <c r="L17" s="233"/>
      <c r="M17" s="233">
        <f>SUM(M16+L16)</f>
        <v>14</v>
      </c>
      <c r="N17" s="233">
        <f t="shared" ref="N17:T17" si="7">SUM(N16+M17)</f>
        <v>20</v>
      </c>
      <c r="O17" s="233">
        <f t="shared" si="7"/>
        <v>24</v>
      </c>
      <c r="P17" s="233">
        <f t="shared" si="7"/>
        <v>24</v>
      </c>
      <c r="Q17" s="233">
        <f t="shared" si="7"/>
        <v>34</v>
      </c>
      <c r="R17" s="233">
        <f t="shared" si="7"/>
        <v>38</v>
      </c>
      <c r="S17" s="233">
        <f t="shared" si="7"/>
        <v>41</v>
      </c>
      <c r="T17" s="233">
        <f t="shared" si="7"/>
        <v>43</v>
      </c>
      <c r="U17" s="166"/>
      <c r="V17" s="142"/>
      <c r="X17" s="29" t="s">
        <v>31</v>
      </c>
      <c r="Y17" s="12">
        <f>SUM(Y7/Y15)</f>
        <v>22</v>
      </c>
      <c r="Z17" s="30"/>
    </row>
    <row r="18" spans="1:26" ht="14.25" customHeight="1" thickBot="1">
      <c r="A18" s="140"/>
      <c r="B18" s="233"/>
      <c r="C18" s="233"/>
      <c r="D18" s="233"/>
      <c r="E18" s="233"/>
      <c r="F18" s="233"/>
      <c r="G18" s="143"/>
      <c r="H18" s="486" t="s">
        <v>28</v>
      </c>
      <c r="I18" s="487"/>
      <c r="J18" s="144">
        <f>SUM(J17-'2020 EoS Pairings'!N17)</f>
        <v>-12.5</v>
      </c>
      <c r="K18" s="145"/>
      <c r="L18" s="233"/>
      <c r="M18" s="233"/>
      <c r="N18" s="143"/>
      <c r="O18" s="233"/>
      <c r="P18" s="233"/>
      <c r="Q18" s="233"/>
      <c r="R18" s="486" t="s">
        <v>29</v>
      </c>
      <c r="S18" s="487"/>
      <c r="T18" s="144">
        <f>SUM(T17-'2020 EoS Pairings'!O17)</f>
        <v>2.5</v>
      </c>
      <c r="U18" s="166"/>
      <c r="V18" s="144">
        <f>SUM(J18,T18)</f>
        <v>-10</v>
      </c>
      <c r="X18" s="34" t="s">
        <v>32</v>
      </c>
      <c r="Y18" s="35">
        <f>SUM(Y17/Y16)</f>
        <v>7.333333333333333</v>
      </c>
      <c r="Z18" s="36"/>
    </row>
    <row r="19" spans="1:26" ht="14.25" customHeight="1" thickBot="1">
      <c r="A19" s="136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67"/>
      <c r="V19" s="231"/>
      <c r="X19" s="230"/>
      <c r="Y19" s="230"/>
      <c r="Z19" s="230"/>
    </row>
    <row r="20" spans="1:26" ht="14.25" customHeight="1">
      <c r="A20" s="7" t="str">
        <f>PM!A11</f>
        <v>Roger</v>
      </c>
      <c r="B20" s="11">
        <f>SUM(IF(PM!E11-PM!E$2=2,0,(IF(PM!E11-PM!E$2=0,2,(IF(PM!E11-PM!E$2&gt;2,-1,(IF(PM!E11-PM!E$2=-1,4,(IF(PM!E11-PM!E$2=-2,8,IF(PM!E11-PM!E$2=1,1)))))))))))</f>
        <v>2</v>
      </c>
      <c r="C20" s="11">
        <f>SUM(IF(PM!F11-PM!F$2=2,0,(IF(PM!F11-PM!F$2=0,2,(IF(PM!F11-PM!F$2&gt;2,-1,(IF(PM!F11-PM!F$2=-1,4,(IF(PM!F11-PM!F$2=-2,8,IF(PM!F11-PM!F$2=1,1)))))))))))</f>
        <v>1</v>
      </c>
      <c r="D20" s="11">
        <f>SUM(IF(PM!G11-PM!G$2=2,0,(IF(PM!G11-PM!G$2=0,2,(IF(PM!G11-PM!G$2&gt;2,-1,(IF(PM!G11-PM!G$2=-1,4,(IF(PM!G11-PM!G$2=-2,8,IF(PM!G11-PM!G$2=1,1)))))))))))</f>
        <v>1</v>
      </c>
      <c r="E20" s="11">
        <f>SUM(IF(PM!H11-PM!H$2=2,0,(IF(PM!H11-PM!H$2=0,2,(IF(PM!H11-PM!H$2&gt;2,-1,(IF(PM!H11-PM!H$2=-1,4,(IF(PM!H11-PM!H$2=-2,8,IF(PM!H11-PM!H$2=1,1)))))))))))</f>
        <v>4</v>
      </c>
      <c r="F20" s="11">
        <f>SUM(IF(PM!I11-PM!I$2=2,0,(IF(PM!I11-PM!I$2=0,2,(IF(PM!I11-PM!I$2&gt;2,-1,(IF(PM!I11-PM!I$2=-1,4,(IF(PM!I11-PM!I$2=-2,8,IF(PM!I11-PM!I$2=1,1)))))))))))</f>
        <v>2</v>
      </c>
      <c r="G20" s="11">
        <f>SUM(IF(PM!J11-PM!J$2=2,0,(IF(PM!J11-PM!J$2=0,2,(IF(PM!J11-PM!J$2&gt;2,-1,(IF(PM!J11-PM!J$2=-1,4,(IF(PM!J11-PM!J$2=-2,8,IF(PM!J11-PM!J$2=1,1)))))))))))</f>
        <v>-1</v>
      </c>
      <c r="H20" s="11">
        <f>SUM(IF(PM!K11-PM!K$2=2,0,(IF(PM!K11-PM!K$2=0,2,(IF(PM!K11-PM!K$2&gt;2,-1,(IF(PM!K11-PM!K$2=-1,4,(IF(PM!K11-PM!K$2=-2,8,IF(PM!K11-PM!K$2=1,1)))))))))))</f>
        <v>2</v>
      </c>
      <c r="I20" s="11">
        <f>SUM(IF(PM!L11-PM!L$2=2,0,(IF(PM!L11-PM!L$2=0,2,(IF(PM!L11-PM!L$2&gt;2,-1,(IF(PM!L11-PM!L$2=-1,4,(IF(PM!L11-PM!L$2=-2,8,IF(PM!L11-PM!L$2=1,1)))))))))))</f>
        <v>1</v>
      </c>
      <c r="J20" s="11">
        <f>SUM(IF(PM!M11-PM!M$2=2,0,(IF(PM!M11-PM!M$2=0,2,(IF(PM!M11-PM!M$2&gt;2,-1,(IF(PM!M11-PM!M$2=-1,4,(IF(PM!M11-PM!M$2=-2,8,IF(PM!M11-PM!M$2=1,1)))))))))))</f>
        <v>1</v>
      </c>
      <c r="K20" s="11" t="s">
        <v>45</v>
      </c>
      <c r="L20" s="11">
        <f>SUM(IF(PM!O11-PM!O$2=2,0,(IF(PM!O11-PM!O$2=0,2,(IF(PM!O11-PM!O$2&gt;2,-1,(IF(PM!O11-PM!O$2=-1,4,(IF(PM!O11-PM!O$2=-2,8,IF(PM!O11-PM!O$2=1,1)))))))))))</f>
        <v>1</v>
      </c>
      <c r="M20" s="11">
        <f>SUM(IF(PM!P11-PM!P$2=2,0,(IF(PM!P11-PM!P$2=0,2,(IF(PM!P11-PM!P$2&gt;2,-1,(IF(PM!P11-PM!P$2=-1,4,(IF(PM!P11-PM!P$2=-2,8,IF(PM!P11-PM!P$2=1,1)))))))))))</f>
        <v>2</v>
      </c>
      <c r="N20" s="11">
        <f>SUM(IF(PM!Q11-PM!Q$2=2,0,(IF(PM!Q11-PM!Q$2=0,2,(IF(PM!Q11-PM!Q$2&gt;2,-1,(IF(PM!Q11-PM!Q$2=-1,4,(IF(PM!Q11-PM!Q$2=-2,8,IF(PM!Q11-PM!Q$2=1,1)))))))))))</f>
        <v>0</v>
      </c>
      <c r="O20" s="11">
        <f>SUM(IF(PM!R11-PM!R$2=2,0,(IF(PM!R11-PM!R$2=0,2,(IF(PM!R11-PM!R$2&gt;2,-1,(IF(PM!R11-PM!R$2=-1,4,(IF(PM!R11-PM!R$2=-2,8,IF(PM!R11-PM!R$2=1,1)))))))))))</f>
        <v>1</v>
      </c>
      <c r="P20" s="11">
        <f>SUM(IF(PM!S11-PM!S$2=2,0,(IF(PM!S11-PM!S$2=0,2,(IF(PM!S11-PM!S$2&gt;2,-1,(IF(PM!S11-PM!S$2=-1,4,(IF(PM!S11-PM!S$2=-2,8,IF(PM!S11-PM!S$2=1,1)))))))))))</f>
        <v>1</v>
      </c>
      <c r="Q20" s="11">
        <f>SUM(IF(PM!T11-PM!T$2=2,0,(IF(PM!T11-PM!T$2=0,2,(IF(PM!T11-PM!T$2&gt;2,-1,(IF(PM!T11-PM!T$2=-1,4,(IF(PM!T11-PM!T$2=-2,8,IF(PM!T11-PM!T$2=1,1)))))))))))</f>
        <v>4</v>
      </c>
      <c r="R20" s="11">
        <f>SUM(IF(PM!U11-PM!U$2=2,0,(IF(PM!U11-PM!U$2=0,2,(IF(PM!U11-PM!U$2&gt;2,-1,(IF(PM!U11-PM!U$2=-1,4,(IF(PM!U11-PM!U$2=-2,8,IF(PM!U11-PM!U$2=1,1)))))))))))</f>
        <v>1</v>
      </c>
      <c r="S20" s="11">
        <f>SUM(IF(PM!V11-PM!V$2=2,0,(IF(PM!V11-PM!V$2=0,2,(IF(PM!V11-PM!V$2&gt;2,-1,(IF(PM!V11-PM!V$2=-1,4,(IF(PM!V11-PM!V$2=-2,8,IF(PM!V11-PM!V$2=1,1)))))))))))</f>
        <v>1</v>
      </c>
      <c r="T20" s="11">
        <f>SUM(IF(PM!W11-PM!W$2=2,0,(IF(PM!W11-PM!W$2=0,2,(IF(PM!W11-PM!W$2&gt;2,-1,(IF(PM!W11-PM!W$2=-1,4,(IF(PM!W11-PM!W$2=-2,8,IF(PM!W11-PM!W$2=1,1)))))))))))</f>
        <v>0</v>
      </c>
      <c r="U20" s="177"/>
      <c r="V20" s="231"/>
      <c r="X20" s="37" t="s">
        <v>42</v>
      </c>
      <c r="Y20" s="38">
        <f>V59</f>
        <v>-10</v>
      </c>
      <c r="Z20" s="39"/>
    </row>
    <row r="21" spans="1:26" ht="14.25" customHeight="1">
      <c r="A21" s="7" t="str">
        <f>PM!A12</f>
        <v>Bob</v>
      </c>
      <c r="B21" s="11">
        <f>SUM(IF(PM!E12-PM!E$2=2,0,(IF(PM!E12-PM!E$2=0,2,(IF(PM!E12-PM!E$2&gt;2,-1,(IF(PM!E12-PM!E$2=-1,4,(IF(PM!E12-PM!E$2=-2,8,IF(PM!E12-PM!E$2=1,1)))))))))))</f>
        <v>0</v>
      </c>
      <c r="C21" s="11">
        <f>SUM(IF(PM!F12-PM!F$2=2,0,(IF(PM!F12-PM!F$2=0,2,(IF(PM!F12-PM!F$2&gt;2,-1,(IF(PM!F12-PM!F$2=-1,4,(IF(PM!F12-PM!F$2=-2,8,IF(PM!F12-PM!F$2=1,1)))))))))))</f>
        <v>1</v>
      </c>
      <c r="D21" s="11">
        <f>SUM(IF(PM!G12-PM!G$2=2,0,(IF(PM!G12-PM!G$2=0,2,(IF(PM!G12-PM!G$2&gt;2,-1,(IF(PM!G12-PM!G$2=-1,4,(IF(PM!G12-PM!G$2=-2,8,IF(PM!G12-PM!G$2=1,1)))))))))))</f>
        <v>1</v>
      </c>
      <c r="E21" s="11">
        <f>SUM(IF(PM!H12-PM!H$2=2,0,(IF(PM!H12-PM!H$2=0,2,(IF(PM!H12-PM!H$2&gt;2,-1,(IF(PM!H12-PM!H$2=-1,4,(IF(PM!H12-PM!H$2=-2,8,IF(PM!H12-PM!H$2=1,1)))))))))))</f>
        <v>0</v>
      </c>
      <c r="F21" s="11">
        <f>SUM(IF(PM!I12-PM!I$2=2,0,(IF(PM!I12-PM!I$2=0,2,(IF(PM!I12-PM!I$2&gt;2,-1,(IF(PM!I12-PM!I$2=-1,4,(IF(PM!I12-PM!I$2=-2,8,IF(PM!I12-PM!I$2=1,1)))))))))))</f>
        <v>-1</v>
      </c>
      <c r="G21" s="11">
        <f>SUM(IF(PM!J12-PM!J$2=2,0,(IF(PM!J12-PM!J$2=0,2,(IF(PM!J12-PM!J$2&gt;2,-1,(IF(PM!J12-PM!J$2=-1,4,(IF(PM!J12-PM!J$2=-2,8,IF(PM!J12-PM!J$2=1,1)))))))))))</f>
        <v>0</v>
      </c>
      <c r="H21" s="11">
        <f>SUM(IF(PM!K12-PM!K$2=2,0,(IF(PM!K12-PM!K$2=0,2,(IF(PM!K12-PM!K$2&gt;2,-1,(IF(PM!K12-PM!K$2=-1,4,(IF(PM!K12-PM!K$2=-2,8,IF(PM!K12-PM!K$2=1,1)))))))))))</f>
        <v>0</v>
      </c>
      <c r="I21" s="11">
        <f>SUM(IF(PM!L12-PM!L$2=2,0,(IF(PM!L12-PM!L$2=0,2,(IF(PM!L12-PM!L$2&gt;2,-1,(IF(PM!L12-PM!L$2=-1,4,(IF(PM!L12-PM!L$2=-2,8,IF(PM!L12-PM!L$2=1,1)))))))))))</f>
        <v>1</v>
      </c>
      <c r="J21" s="11">
        <f>SUM(IF(PM!M12-PM!M$2=2,0,(IF(PM!M12-PM!M$2=0,2,(IF(PM!M12-PM!M$2&gt;2,-1,(IF(PM!M12-PM!M$2=-1,4,(IF(PM!M12-PM!M$2=-2,8,IF(PM!M12-PM!M$2=1,1)))))))))))</f>
        <v>2</v>
      </c>
      <c r="K21" s="11"/>
      <c r="L21" s="11">
        <f>SUM(IF(PM!O12-PM!O$2=2,0,(IF(PM!O12-PM!O$2=0,2,(IF(PM!O12-PM!O$2&gt;2,-1,(IF(PM!O12-PM!O$2=-1,4,(IF(PM!O12-PM!O$2=-2,8,IF(PM!O12-PM!O$2=1,1)))))))))))</f>
        <v>0</v>
      </c>
      <c r="M21" s="11">
        <f>SUM(IF(PM!P12-PM!P$2=2,0,(IF(PM!P12-PM!P$2=0,2,(IF(PM!P12-PM!P$2&gt;2,-1,(IF(PM!P12-PM!P$2=-1,4,(IF(PM!P12-PM!P$2=-2,8,IF(PM!P12-PM!P$2=1,1)))))))))))</f>
        <v>1</v>
      </c>
      <c r="N21" s="11">
        <f>SUM(IF(PM!Q12-PM!Q$2=2,0,(IF(PM!Q12-PM!Q$2=0,2,(IF(PM!Q12-PM!Q$2&gt;2,-1,(IF(PM!Q12-PM!Q$2=-1,4,(IF(PM!Q12-PM!Q$2=-2,8,IF(PM!Q12-PM!Q$2=1,1)))))))))))</f>
        <v>-1</v>
      </c>
      <c r="O21" s="11">
        <f>SUM(IF(PM!R12-PM!R$2=2,0,(IF(PM!R12-PM!R$2=0,2,(IF(PM!R12-PM!R$2&gt;2,-1,(IF(PM!R12-PM!R$2=-1,4,(IF(PM!R12-PM!R$2=-2,8,IF(PM!R12-PM!R$2=1,1)))))))))))</f>
        <v>-1</v>
      </c>
      <c r="P21" s="11">
        <f>SUM(IF(PM!S12-PM!S$2=2,0,(IF(PM!S12-PM!S$2=0,2,(IF(PM!S12-PM!S$2&gt;2,-1,(IF(PM!S12-PM!S$2=-1,4,(IF(PM!S12-PM!S$2=-2,8,IF(PM!S12-PM!S$2=1,1)))))))))))</f>
        <v>0</v>
      </c>
      <c r="Q21" s="11">
        <f>SUM(IF(PM!T12-PM!T$2=2,0,(IF(PM!T12-PM!T$2=0,2,(IF(PM!T12-PM!T$2&gt;2,-1,(IF(PM!T12-PM!T$2=-1,4,(IF(PM!T12-PM!T$2=-2,8,IF(PM!T12-PM!T$2=1,1)))))))))))</f>
        <v>-1</v>
      </c>
      <c r="R21" s="11">
        <f>SUM(IF(PM!U12-PM!U$2=2,0,(IF(PM!U12-PM!U$2=0,2,(IF(PM!U12-PM!U$2&gt;2,-1,(IF(PM!U12-PM!U$2=-1,4,(IF(PM!U12-PM!U$2=-2,8,IF(PM!U12-PM!U$2=1,1)))))))))))</f>
        <v>1</v>
      </c>
      <c r="S21" s="11">
        <f>SUM(IF(PM!V12-PM!V$2=2,0,(IF(PM!V12-PM!V$2=0,2,(IF(PM!V12-PM!V$2&gt;2,-1,(IF(PM!V12-PM!V$2=-1,4,(IF(PM!V12-PM!V$2=-2,8,IF(PM!V12-PM!V$2=1,1)))))))))))</f>
        <v>0</v>
      </c>
      <c r="T21" s="11">
        <f>SUM(IF(PM!W12-PM!W$2=2,0,(IF(PM!W12-PM!W$2=0,2,(IF(PM!W12-PM!W$2&gt;2,-1,(IF(PM!W12-PM!W$2=-1,4,(IF(PM!W12-PM!W$2=-2,8,IF(PM!W12-PM!W$2=1,1)))))))))))</f>
        <v>0</v>
      </c>
      <c r="U21" s="177"/>
      <c r="V21" s="231"/>
      <c r="X21" s="29" t="s">
        <v>34</v>
      </c>
      <c r="Y21" s="55">
        <v>1</v>
      </c>
      <c r="Z21" s="33" t="s">
        <v>24</v>
      </c>
    </row>
    <row r="22" spans="1:26" ht="14.25" customHeight="1">
      <c r="A22" s="7" t="str">
        <f>PM!A13</f>
        <v>Ron</v>
      </c>
      <c r="B22" s="11">
        <f>SUM(IF(PM!E13-PM!E$2=2,0,(IF(PM!E13-PM!E$2=0,2,(IF(PM!E13-PM!E$2&gt;2,-1,(IF(PM!E13-PM!E$2=-1,4,(IF(PM!E13-PM!E$2=-2,8,IF(PM!E13-PM!E$2=1,1)))))))))))</f>
        <v>0</v>
      </c>
      <c r="C22" s="11">
        <f>SUM(IF(PM!F13-PM!F$2=2,0,(IF(PM!F13-PM!F$2=0,2,(IF(PM!F13-PM!F$2&gt;2,-1,(IF(PM!F13-PM!F$2=-1,4,(IF(PM!F13-PM!F$2=-2,8,IF(PM!F13-PM!F$2=1,1)))))))))))</f>
        <v>1</v>
      </c>
      <c r="D22" s="11">
        <f>SUM(IF(PM!G13-PM!G$2=2,0,(IF(PM!G13-PM!G$2=0,2,(IF(PM!G13-PM!G$2&gt;2,-1,(IF(PM!G13-PM!G$2=-1,4,(IF(PM!G13-PM!G$2=-2,8,IF(PM!G13-PM!G$2=1,1)))))))))))</f>
        <v>1</v>
      </c>
      <c r="E22" s="11">
        <f>SUM(IF(PM!H13-PM!H$2=2,0,(IF(PM!H13-PM!H$2=0,2,(IF(PM!H13-PM!H$2&gt;2,-1,(IF(PM!H13-PM!H$2=-1,4,(IF(PM!H13-PM!H$2=-2,8,IF(PM!H13-PM!H$2=1,1)))))))))))</f>
        <v>1</v>
      </c>
      <c r="F22" s="11">
        <f>SUM(IF(PM!I13-PM!I$2=2,0,(IF(PM!I13-PM!I$2=0,2,(IF(PM!I13-PM!I$2&gt;2,-1,(IF(PM!I13-PM!I$2=-1,4,(IF(PM!I13-PM!I$2=-2,8,IF(PM!I13-PM!I$2=1,1)))))))))))</f>
        <v>-1</v>
      </c>
      <c r="G22" s="11">
        <f>SUM(IF(PM!J13-PM!J$2=2,0,(IF(PM!J13-PM!J$2=0,2,(IF(PM!J13-PM!J$2&gt;2,-1,(IF(PM!J13-PM!J$2=-1,4,(IF(PM!J13-PM!J$2=-2,8,IF(PM!J13-PM!J$2=1,1)))))))))))</f>
        <v>1</v>
      </c>
      <c r="H22" s="11">
        <f>SUM(IF(PM!K13-PM!K$2=2,0,(IF(PM!K13-PM!K$2=0,2,(IF(PM!K13-PM!K$2&gt;2,-1,(IF(PM!K13-PM!K$2=-1,4,(IF(PM!K13-PM!K$2=-2,8,IF(PM!K13-PM!K$2=1,1)))))))))))</f>
        <v>0</v>
      </c>
      <c r="I22" s="11">
        <f>SUM(IF(PM!L13-PM!L$2=2,0,(IF(PM!L13-PM!L$2=0,2,(IF(PM!L13-PM!L$2&gt;2,-1,(IF(PM!L13-PM!L$2=-1,4,(IF(PM!L13-PM!L$2=-2,8,IF(PM!L13-PM!L$2=1,1)))))))))))</f>
        <v>-1</v>
      </c>
      <c r="J22" s="11">
        <f>SUM(IF(PM!M13-PM!M$2=2,0,(IF(PM!M13-PM!M$2=0,2,(IF(PM!M13-PM!M$2&gt;2,-1,(IF(PM!M13-PM!M$2=-1,4,(IF(PM!M13-PM!M$2=-2,8,IF(PM!M13-PM!M$2=1,1)))))))))))</f>
        <v>2</v>
      </c>
      <c r="K22" s="11"/>
      <c r="L22" s="11">
        <f>SUM(IF(PM!O13-PM!O$2=2,0,(IF(PM!O13-PM!O$2=0,2,(IF(PM!O13-PM!O$2&gt;2,-1,(IF(PM!O13-PM!O$2=-1,4,(IF(PM!O13-PM!O$2=-2,8,IF(PM!O13-PM!O$2=1,1)))))))))))</f>
        <v>2</v>
      </c>
      <c r="M22" s="11">
        <f>SUM(IF(PM!P13-PM!P$2=2,0,(IF(PM!P13-PM!P$2=0,2,(IF(PM!P13-PM!P$2&gt;2,-1,(IF(PM!P13-PM!P$2=-1,4,(IF(PM!P13-PM!P$2=-2,8,IF(PM!P13-PM!P$2=1,1)))))))))))</f>
        <v>0</v>
      </c>
      <c r="N22" s="11">
        <f>SUM(IF(PM!Q13-PM!Q$2=2,0,(IF(PM!Q13-PM!Q$2=0,2,(IF(PM!Q13-PM!Q$2&gt;2,-1,(IF(PM!Q13-PM!Q$2=-1,4,(IF(PM!Q13-PM!Q$2=-2,8,IF(PM!Q13-PM!Q$2=1,1)))))))))))</f>
        <v>-1</v>
      </c>
      <c r="O22" s="11">
        <f>SUM(IF(PM!R13-PM!R$2=2,0,(IF(PM!R13-PM!R$2=0,2,(IF(PM!R13-PM!R$2&gt;2,-1,(IF(PM!R13-PM!R$2=-1,4,(IF(PM!R13-PM!R$2=-2,8,IF(PM!R13-PM!R$2=1,1)))))))))))</f>
        <v>1</v>
      </c>
      <c r="P22" s="11">
        <f>SUM(IF(PM!S13-PM!S$2=2,0,(IF(PM!S13-PM!S$2=0,2,(IF(PM!S13-PM!S$2&gt;2,-1,(IF(PM!S13-PM!S$2=-1,4,(IF(PM!S13-PM!S$2=-2,8,IF(PM!S13-PM!S$2=1,1)))))))))))</f>
        <v>1</v>
      </c>
      <c r="Q22" s="11">
        <f>SUM(IF(PM!T13-PM!T$2=2,0,(IF(PM!T13-PM!T$2=0,2,(IF(PM!T13-PM!T$2&gt;2,-1,(IF(PM!T13-PM!T$2=-1,4,(IF(PM!T13-PM!T$2=-2,8,IF(PM!T13-PM!T$2=1,1)))))))))))</f>
        <v>1</v>
      </c>
      <c r="R22" s="11">
        <f>SUM(IF(PM!U13-PM!U$2=2,0,(IF(PM!U13-PM!U$2=0,2,(IF(PM!U13-PM!U$2&gt;2,-1,(IF(PM!U13-PM!U$2=-1,4,(IF(PM!U13-PM!U$2=-2,8,IF(PM!U13-PM!U$2=1,1)))))))))))</f>
        <v>1</v>
      </c>
      <c r="S22" s="11">
        <f>SUM(IF(PM!V13-PM!V$2=2,0,(IF(PM!V13-PM!V$2=0,2,(IF(PM!V13-PM!V$2&gt;2,-1,(IF(PM!V13-PM!V$2=-1,4,(IF(PM!V13-PM!V$2=-2,8,IF(PM!V13-PM!V$2=1,1)))))))))))</f>
        <v>-1</v>
      </c>
      <c r="T22" s="11">
        <f>SUM(IF(PM!W13-PM!W$2=2,0,(IF(PM!W13-PM!W$2=0,2,(IF(PM!W13-PM!W$2&gt;2,-1,(IF(PM!W13-PM!W$2=-1,4,(IF(PM!W13-PM!W$2=-2,8,IF(PM!W13-PM!W$2=1,1)))))))))))</f>
        <v>0</v>
      </c>
      <c r="U22" s="177"/>
      <c r="V22" s="231"/>
      <c r="X22" s="29" t="s">
        <v>30</v>
      </c>
      <c r="Y22" s="18">
        <v>3</v>
      </c>
      <c r="Z22" s="33" t="s">
        <v>24</v>
      </c>
    </row>
    <row r="23" spans="1:26" ht="14.25" customHeight="1">
      <c r="A23" s="7" t="str">
        <f>PM!A14</f>
        <v>Rudy</v>
      </c>
      <c r="B23" s="11">
        <f>SUM(IF(PM!E14-PM!E$2=2,0,(IF(PM!E14-PM!E$2=0,2,(IF(PM!E14-PM!E$2&gt;2,-1,(IF(PM!E14-PM!E$2=-1,4,(IF(PM!E14-PM!E$2=-2,8,IF(PM!E14-PM!E$2=1,1)))))))))))</f>
        <v>2</v>
      </c>
      <c r="C23" s="11">
        <f>SUM(IF(PM!F14-PM!F$2=2,0,(IF(PM!F14-PM!F$2=0,2,(IF(PM!F14-PM!F$2&gt;2,-1,(IF(PM!F14-PM!F$2=-1,4,(IF(PM!F14-PM!F$2=-2,8,IF(PM!F14-PM!F$2=1,1)))))))))))</f>
        <v>1</v>
      </c>
      <c r="D23" s="11">
        <f>SUM(IF(PM!G14-PM!G$2=2,0,(IF(PM!G14-PM!G$2=0,2,(IF(PM!G14-PM!G$2&gt;2,-1,(IF(PM!G14-PM!G$2=-1,4,(IF(PM!G14-PM!G$2=-2,8,IF(PM!G14-PM!G$2=1,1)))))))))))</f>
        <v>0</v>
      </c>
      <c r="E23" s="11">
        <f>SUM(IF(PM!H14-PM!H$2=2,0,(IF(PM!H14-PM!H$2=0,2,(IF(PM!H14-PM!H$2&gt;2,-1,(IF(PM!H14-PM!H$2=-1,4,(IF(PM!H14-PM!H$2=-2,8,IF(PM!H14-PM!H$2=1,1)))))))))))</f>
        <v>1</v>
      </c>
      <c r="F23" s="11">
        <f>SUM(IF(PM!I14-PM!I$2=2,0,(IF(PM!I14-PM!I$2=0,2,(IF(PM!I14-PM!I$2&gt;2,-1,(IF(PM!I14-PM!I$2=-1,4,(IF(PM!I14-PM!I$2=-2,8,IF(PM!I14-PM!I$2=1,1)))))))))))</f>
        <v>1</v>
      </c>
      <c r="G23" s="11">
        <f>SUM(IF(PM!J14-PM!J$2=2,0,(IF(PM!J14-PM!J$2=0,2,(IF(PM!J14-PM!J$2&gt;2,-1,(IF(PM!J14-PM!J$2=-1,4,(IF(PM!J14-PM!J$2=-2,8,IF(PM!J14-PM!J$2=1,1)))))))))))</f>
        <v>-1</v>
      </c>
      <c r="H23" s="11">
        <f>SUM(IF(PM!K14-PM!K$2=2,0,(IF(PM!K14-PM!K$2=0,2,(IF(PM!K14-PM!K$2&gt;2,-1,(IF(PM!K14-PM!K$2=-1,4,(IF(PM!K14-PM!K$2=-2,8,IF(PM!K14-PM!K$2=1,1)))))))))))</f>
        <v>1</v>
      </c>
      <c r="I23" s="11">
        <f>SUM(IF(PM!L14-PM!L$2=2,0,(IF(PM!L14-PM!L$2=0,2,(IF(PM!L14-PM!L$2&gt;2,-1,(IF(PM!L14-PM!L$2=-1,4,(IF(PM!L14-PM!L$2=-2,8,IF(PM!L14-PM!L$2=1,1)))))))))))</f>
        <v>1</v>
      </c>
      <c r="J23" s="11">
        <f>SUM(IF(PM!M14-PM!M$2=2,0,(IF(PM!M14-PM!M$2=0,2,(IF(PM!M14-PM!M$2&gt;2,-1,(IF(PM!M14-PM!M$2=-1,4,(IF(PM!M14-PM!M$2=-2,8,IF(PM!M14-PM!M$2=1,1)))))))))))</f>
        <v>2</v>
      </c>
      <c r="K23" s="11"/>
      <c r="L23" s="11">
        <f>SUM(IF(PM!O14-PM!O$2=2,0,(IF(PM!O14-PM!O$2=0,2,(IF(PM!O14-PM!O$2&gt;2,-1,(IF(PM!O14-PM!O$2=-1,4,(IF(PM!O14-PM!O$2=-2,8,IF(PM!O14-PM!O$2=1,1)))))))))))</f>
        <v>2</v>
      </c>
      <c r="M23" s="11">
        <f>SUM(IF(PM!P14-PM!P$2=2,0,(IF(PM!P14-PM!P$2=0,2,(IF(PM!P14-PM!P$2&gt;2,-1,(IF(PM!P14-PM!P$2=-1,4,(IF(PM!P14-PM!P$2=-2,8,IF(PM!P14-PM!P$2=1,1)))))))))))</f>
        <v>1</v>
      </c>
      <c r="N23" s="11">
        <f>SUM(IF(PM!Q14-PM!Q$2=2,0,(IF(PM!Q14-PM!Q$2=0,2,(IF(PM!Q14-PM!Q$2&gt;2,-1,(IF(PM!Q14-PM!Q$2=-1,4,(IF(PM!Q14-PM!Q$2=-2,8,IF(PM!Q14-PM!Q$2=1,1)))))))))))</f>
        <v>2</v>
      </c>
      <c r="O23" s="11">
        <f>SUM(IF(PM!R14-PM!R$2=2,0,(IF(PM!R14-PM!R$2=0,2,(IF(PM!R14-PM!R$2&gt;2,-1,(IF(PM!R14-PM!R$2=-1,4,(IF(PM!R14-PM!R$2=-2,8,IF(PM!R14-PM!R$2=1,1)))))))))))</f>
        <v>1</v>
      </c>
      <c r="P23" s="11">
        <f>SUM(IF(PM!S14-PM!S$2=2,0,(IF(PM!S14-PM!S$2=0,2,(IF(PM!S14-PM!S$2&gt;2,-1,(IF(PM!S14-PM!S$2=-1,4,(IF(PM!S14-PM!S$2=-2,8,IF(PM!S14-PM!S$2=1,1)))))))))))</f>
        <v>1</v>
      </c>
      <c r="Q23" s="11">
        <f>SUM(IF(PM!T14-PM!T$2=2,0,(IF(PM!T14-PM!T$2=0,2,(IF(PM!T14-PM!T$2&gt;2,-1,(IF(PM!T14-PM!T$2=-1,4,(IF(PM!T14-PM!T$2=-2,8,IF(PM!T14-PM!T$2=1,1)))))))))))</f>
        <v>-1</v>
      </c>
      <c r="R23" s="11">
        <f>SUM(IF(PM!U14-PM!U$2=2,0,(IF(PM!U14-PM!U$2=0,2,(IF(PM!U14-PM!U$2&gt;2,-1,(IF(PM!U14-PM!U$2=-1,4,(IF(PM!U14-PM!U$2=-2,8,IF(PM!U14-PM!U$2=1,1)))))))))))</f>
        <v>2</v>
      </c>
      <c r="S23" s="11">
        <f>SUM(IF(PM!V14-PM!V$2=2,0,(IF(PM!V14-PM!V$2=0,2,(IF(PM!V14-PM!V$2&gt;2,-1,(IF(PM!V14-PM!V$2=-1,4,(IF(PM!V14-PM!V$2=-2,8,IF(PM!V14-PM!V$2=1,1)))))))))))</f>
        <v>1</v>
      </c>
      <c r="T23" s="11">
        <f>SUM(IF(PM!W14-PM!W$2=2,0,(IF(PM!W14-PM!W$2=0,2,(IF(PM!W14-PM!W$2&gt;2,-1,(IF(PM!W14-PM!W$2=-1,4,(IF(PM!W14-PM!W$2=-2,8,IF(PM!W14-PM!W$2=1,1)))))))))))</f>
        <v>-1</v>
      </c>
      <c r="U23" s="177"/>
      <c r="V23" s="231"/>
      <c r="X23" s="29" t="s">
        <v>31</v>
      </c>
      <c r="Y23" s="12">
        <f>SUM(Y7/Y21)</f>
        <v>22</v>
      </c>
      <c r="Z23" s="30"/>
    </row>
    <row r="24" spans="1:26" ht="14.25" customHeight="1" thickBot="1">
      <c r="A24" s="10"/>
      <c r="B24" s="17">
        <f>SUM(B20:B23)</f>
        <v>4</v>
      </c>
      <c r="C24" s="17">
        <f t="shared" ref="C24:J24" si="8">SUM(C20:C23)</f>
        <v>4</v>
      </c>
      <c r="D24" s="17">
        <f t="shared" si="8"/>
        <v>3</v>
      </c>
      <c r="E24" s="17">
        <f t="shared" si="8"/>
        <v>6</v>
      </c>
      <c r="F24" s="17">
        <f t="shared" si="8"/>
        <v>1</v>
      </c>
      <c r="G24" s="17">
        <f t="shared" si="8"/>
        <v>-1</v>
      </c>
      <c r="H24" s="17">
        <f t="shared" si="8"/>
        <v>3</v>
      </c>
      <c r="I24" s="17">
        <f t="shared" si="8"/>
        <v>2</v>
      </c>
      <c r="J24" s="17">
        <f t="shared" si="8"/>
        <v>7</v>
      </c>
      <c r="K24" s="11"/>
      <c r="L24" s="17">
        <f>SUM(L20:L23)</f>
        <v>5</v>
      </c>
      <c r="M24" s="17">
        <f t="shared" ref="M24:T24" si="9">SUM(M20:M23)</f>
        <v>4</v>
      </c>
      <c r="N24" s="17">
        <f t="shared" si="9"/>
        <v>0</v>
      </c>
      <c r="O24" s="17">
        <f t="shared" si="9"/>
        <v>2</v>
      </c>
      <c r="P24" s="17">
        <f t="shared" si="9"/>
        <v>3</v>
      </c>
      <c r="Q24" s="17">
        <f t="shared" si="9"/>
        <v>3</v>
      </c>
      <c r="R24" s="17">
        <f t="shared" si="9"/>
        <v>5</v>
      </c>
      <c r="S24" s="17">
        <f t="shared" si="9"/>
        <v>1</v>
      </c>
      <c r="T24" s="17">
        <f t="shared" si="9"/>
        <v>-1</v>
      </c>
      <c r="U24" s="177"/>
      <c r="V24" s="133"/>
      <c r="W24" s="235"/>
      <c r="X24" s="34" t="s">
        <v>32</v>
      </c>
      <c r="Y24" s="35">
        <f>SUM(Y23/Y22)</f>
        <v>7.333333333333333</v>
      </c>
      <c r="Z24" s="36"/>
    </row>
    <row r="25" spans="1:26" ht="14.25" customHeight="1">
      <c r="A25" s="10"/>
      <c r="B25" s="11"/>
      <c r="C25" s="11">
        <f>SUM(B24:C24)</f>
        <v>8</v>
      </c>
      <c r="D25" s="11">
        <f t="shared" ref="D25:J25" si="10">SUM(D24+C25)</f>
        <v>11</v>
      </c>
      <c r="E25" s="11">
        <f t="shared" si="10"/>
        <v>17</v>
      </c>
      <c r="F25" s="11">
        <f t="shared" si="10"/>
        <v>18</v>
      </c>
      <c r="G25" s="14">
        <f t="shared" si="10"/>
        <v>17</v>
      </c>
      <c r="H25" s="14">
        <f t="shared" si="10"/>
        <v>20</v>
      </c>
      <c r="I25" s="14">
        <f t="shared" si="10"/>
        <v>22</v>
      </c>
      <c r="J25" s="14">
        <f t="shared" si="10"/>
        <v>29</v>
      </c>
      <c r="K25" s="11"/>
      <c r="L25" s="11"/>
      <c r="M25" s="11">
        <f>SUM(M24+L24)</f>
        <v>9</v>
      </c>
      <c r="N25" s="11">
        <f t="shared" ref="N25:T25" si="11">SUM(N24+M25)</f>
        <v>9</v>
      </c>
      <c r="O25" s="11">
        <f t="shared" si="11"/>
        <v>11</v>
      </c>
      <c r="P25" s="11">
        <f t="shared" si="11"/>
        <v>14</v>
      </c>
      <c r="Q25" s="11">
        <f t="shared" si="11"/>
        <v>17</v>
      </c>
      <c r="R25" s="11">
        <f t="shared" si="11"/>
        <v>22</v>
      </c>
      <c r="S25" s="11">
        <f t="shared" si="11"/>
        <v>23</v>
      </c>
      <c r="T25" s="11">
        <f t="shared" si="11"/>
        <v>22</v>
      </c>
      <c r="U25" s="23"/>
      <c r="V25" s="133"/>
      <c r="W25" s="235"/>
      <c r="X25" s="174"/>
      <c r="Y25" s="175"/>
      <c r="Z25" s="48"/>
    </row>
    <row r="26" spans="1:26" ht="14.25" customHeight="1">
      <c r="A26" s="151"/>
      <c r="B26" s="25"/>
      <c r="C26" s="25"/>
      <c r="D26" s="25"/>
      <c r="E26" s="25"/>
      <c r="F26" s="25"/>
      <c r="G26" s="24"/>
      <c r="H26" s="488" t="s">
        <v>28</v>
      </c>
      <c r="I26" s="489"/>
      <c r="J26" s="147">
        <f>SUM(J25-'2020 EoS Pairings'!N18)</f>
        <v>-10</v>
      </c>
      <c r="K26" s="148"/>
      <c r="L26" s="25"/>
      <c r="M26" s="25"/>
      <c r="N26" s="24"/>
      <c r="O26" s="25"/>
      <c r="P26" s="25"/>
      <c r="Q26" s="25"/>
      <c r="R26" s="488" t="s">
        <v>29</v>
      </c>
      <c r="S26" s="489"/>
      <c r="T26" s="147">
        <f>SUM(T25-'2020 EoS Pairings'!O18)</f>
        <v>-17</v>
      </c>
      <c r="U26" s="168"/>
      <c r="V26" s="134">
        <f>SUM(J26,T26)</f>
        <v>-27</v>
      </c>
    </row>
    <row r="27" spans="1:26" ht="14.25" customHeight="1">
      <c r="A27" s="232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169"/>
      <c r="V27" s="232"/>
      <c r="W27" s="15"/>
      <c r="X27" s="174"/>
      <c r="Y27" s="48"/>
    </row>
    <row r="28" spans="1:26" ht="14.25" customHeight="1">
      <c r="A28" s="152" t="str">
        <f>PM!A15</f>
        <v>Doug</v>
      </c>
      <c r="B28" s="153">
        <f>SUM(IF(PM!E15-PM!E$2=2,0,(IF(PM!E15-PM!E$2=0,2,(IF(PM!E15-PM!E$2&gt;2,-1,(IF(PM!E15-PM!E$2=-1,4,(IF(PM!E15-PM!E$2=-2,8,IF(PM!E15-PM!E$2=1,1)))))))))))</f>
        <v>1</v>
      </c>
      <c r="C28" s="153">
        <f>SUM(IF(PM!F15-PM!F$2=2,0,(IF(PM!F15-PM!F$2=0,2,(IF(PM!F15-PM!F$2&gt;2,-1,(IF(PM!F15-PM!F$2=-1,4,(IF(PM!F15-PM!F$2=-2,8,IF(PM!F15-PM!F$2=1,1)))))))))))</f>
        <v>2</v>
      </c>
      <c r="D28" s="153">
        <f>SUM(IF(PM!G15-PM!G$2=2,0,(IF(PM!G15-PM!G$2=0,2,(IF(PM!G15-PM!G$2&gt;2,-1,(IF(PM!G15-PM!G$2=-1,4,(IF(PM!G15-PM!G$2=-2,8,IF(PM!G15-PM!G$2=1,1)))))))))))</f>
        <v>0</v>
      </c>
      <c r="E28" s="153">
        <f>SUM(IF(PM!H15-PM!H$2=2,0,(IF(PM!H15-PM!H$2=0,2,(IF(PM!H15-PM!H$2&gt;2,-1,(IF(PM!H15-PM!H$2=-1,4,(IF(PM!H15-PM!H$2=-2,8,IF(PM!H15-PM!H$2=1,1)))))))))))</f>
        <v>1</v>
      </c>
      <c r="F28" s="153">
        <f>SUM(IF(PM!I15-PM!I$2=2,0,(IF(PM!I15-PM!I$2=0,2,(IF(PM!I15-PM!I$2&gt;2,-1,(IF(PM!I15-PM!I$2=-1,4,(IF(PM!I15-PM!I$2=-2,8,IF(PM!I15-PM!I$2=1,1)))))))))))</f>
        <v>1</v>
      </c>
      <c r="G28" s="153">
        <f>SUM(IF(PM!J15-PM!J$2=2,0,(IF(PM!J15-PM!J$2=0,2,(IF(PM!J15-PM!J$2&gt;2,-1,(IF(PM!J15-PM!J$2=-1,4,(IF(PM!J15-PM!J$2=-2,8,IF(PM!J15-PM!J$2=1,1)))))))))))</f>
        <v>0</v>
      </c>
      <c r="H28" s="153">
        <f>SUM(IF(PM!K15-PM!K$2=2,0,(IF(PM!K15-PM!K$2=0,2,(IF(PM!K15-PM!K$2&gt;2,-1,(IF(PM!K15-PM!K$2=-1,4,(IF(PM!K15-PM!K$2=-2,8,IF(PM!K15-PM!K$2=1,1)))))))))))</f>
        <v>2</v>
      </c>
      <c r="I28" s="153">
        <f>SUM(IF(PM!L15-PM!L$2=2,0,(IF(PM!L15-PM!L$2=0,2,(IF(PM!L15-PM!L$2&gt;2,-1,(IF(PM!L15-PM!L$2=-1,4,(IF(PM!L15-PM!L$2=-2,8,IF(PM!L15-PM!L$2=1,1)))))))))))</f>
        <v>2</v>
      </c>
      <c r="J28" s="153">
        <f>SUM(IF(PM!M15-PM!M$2=2,0,(IF(PM!M15-PM!M$2=0,2,(IF(PM!M15-PM!M$2&gt;2,-1,(IF(PM!M15-PM!M$2=-1,4,(IF(PM!M15-PM!M$2=-2,8,IF(PM!M15-PM!M$2=1,1)))))))))))</f>
        <v>1</v>
      </c>
      <c r="K28" s="153"/>
      <c r="L28" s="153">
        <f>SUM(IF(PM!O15-PM!O$2=2,0,(IF(PM!O15-PM!O$2=0,2,(IF(PM!O15-PM!O$2&gt;2,-1,(IF(PM!O15-PM!O$2=-1,4,(IF(PM!O15-PM!O$2=-2,8,IF(PM!O15-PM!O$2=1,1)))))))))))</f>
        <v>2</v>
      </c>
      <c r="M28" s="153">
        <f>SUM(IF(PM!P15-PM!P$2=2,0,(IF(PM!P15-PM!P$2=0,2,(IF(PM!P15-PM!P$2&gt;2,-1,(IF(PM!P15-PM!P$2=-1,4,(IF(PM!P15-PM!P$2=-2,8,IF(PM!P15-PM!P$2=1,1)))))))))))</f>
        <v>2</v>
      </c>
      <c r="N28" s="153">
        <f>SUM(IF(PM!Q15-PM!Q$2=2,0,(IF(PM!Q15-PM!Q$2=0,2,(IF(PM!Q15-PM!Q$2&gt;2,-1,(IF(PM!Q15-PM!Q$2=-1,4,(IF(PM!Q15-PM!Q$2=-2,8,IF(PM!Q15-PM!Q$2=1,1)))))))))))</f>
        <v>2</v>
      </c>
      <c r="O28" s="153">
        <f>SUM(IF(PM!R15-PM!R$2=2,0,(IF(PM!R15-PM!R$2=0,2,(IF(PM!R15-PM!R$2&gt;2,-1,(IF(PM!R15-PM!R$2=-1,4,(IF(PM!R15-PM!R$2=-2,8,IF(PM!R15-PM!R$2=1,1)))))))))))</f>
        <v>1</v>
      </c>
      <c r="P28" s="153">
        <f>SUM(IF(PM!S15-PM!S$2=2,0,(IF(PM!S15-PM!S$2=0,2,(IF(PM!S15-PM!S$2&gt;2,-1,(IF(PM!S15-PM!S$2=-1,4,(IF(PM!S15-PM!S$2=-2,8,IF(PM!S15-PM!S$2=1,1)))))))))))</f>
        <v>1</v>
      </c>
      <c r="Q28" s="153">
        <f>SUM(IF(PM!T15-PM!T$2=2,0,(IF(PM!T15-PM!T$2=0,2,(IF(PM!T15-PM!T$2&gt;2,-1,(IF(PM!T15-PM!T$2=-1,4,(IF(PM!T15-PM!T$2=-2,8,IF(PM!T15-PM!T$2=1,1)))))))))))</f>
        <v>1</v>
      </c>
      <c r="R28" s="153">
        <f>SUM(IF(PM!U15-PM!U$2=2,0,(IF(PM!U15-PM!U$2=0,2,(IF(PM!U15-PM!U$2&gt;2,-1,(IF(PM!U15-PM!U$2=-1,4,(IF(PM!U15-PM!U$2=-2,8,IF(PM!U15-PM!U$2=1,1)))))))))))</f>
        <v>2</v>
      </c>
      <c r="S28" s="153">
        <f>SUM(IF(PM!V15-PM!V$2=2,0,(IF(PM!V15-PM!V$2=0,2,(IF(PM!V15-PM!V$2&gt;2,-1,(IF(PM!V15-PM!V$2=-1,4,(IF(PM!V15-PM!V$2=-2,8,IF(PM!V15-PM!V$2=1,1)))))))))))</f>
        <v>2</v>
      </c>
      <c r="T28" s="153">
        <f>SUM(IF(PM!W15-PM!W$2=2,0,(IF(PM!W15-PM!W$2=0,2,(IF(PM!W15-PM!W$2&gt;2,-1,(IF(PM!W15-PM!W$2=-1,4,(IF(PM!W15-PM!W$2=-2,8,IF(PM!W15-PM!W$2=1,1)))))))))))</f>
        <v>4</v>
      </c>
      <c r="U28" s="170"/>
      <c r="V28" s="233"/>
      <c r="W28" s="15"/>
      <c r="X28" s="174"/>
      <c r="Y28" s="48"/>
    </row>
    <row r="29" spans="1:26" ht="14.25" customHeight="1">
      <c r="A29" s="124" t="str">
        <f>PM!A16</f>
        <v>Mike G</v>
      </c>
      <c r="B29" s="153">
        <f>SUM(IF(PM!E16-PM!E$2=2,0,(IF(PM!E16-PM!E$2=0,2,(IF(PM!E16-PM!E$2&gt;2,-1,(IF(PM!E16-PM!E$2=-1,4,(IF(PM!E16-PM!E$2=-2,8,IF(PM!E16-PM!E$2=1,1)))))))))))</f>
        <v>2</v>
      </c>
      <c r="C29" s="153">
        <f>SUM(IF(PM!F16-PM!F$2=2,0,(IF(PM!F16-PM!F$2=0,2,(IF(PM!F16-PM!F$2&gt;2,-1,(IF(PM!F16-PM!F$2=-1,4,(IF(PM!F16-PM!F$2=-2,8,IF(PM!F16-PM!F$2=1,1)))))))))))</f>
        <v>2</v>
      </c>
      <c r="D29" s="153">
        <f>SUM(IF(PM!G16-PM!G$2=2,0,(IF(PM!G16-PM!G$2=0,2,(IF(PM!G16-PM!G$2&gt;2,-1,(IF(PM!G16-PM!G$2=-1,4,(IF(PM!G16-PM!G$2=-2,8,IF(PM!G16-PM!G$2=1,1)))))))))))</f>
        <v>1</v>
      </c>
      <c r="E29" s="153">
        <f>SUM(IF(PM!H16-PM!H$2=2,0,(IF(PM!H16-PM!H$2=0,2,(IF(PM!H16-PM!H$2&gt;2,-1,(IF(PM!H16-PM!H$2=-1,4,(IF(PM!H16-PM!H$2=-2,8,IF(PM!H16-PM!H$2=1,1)))))))))))</f>
        <v>1</v>
      </c>
      <c r="F29" s="153">
        <f>SUM(IF(PM!I16-PM!I$2=2,0,(IF(PM!I16-PM!I$2=0,2,(IF(PM!I16-PM!I$2&gt;2,-1,(IF(PM!I16-PM!I$2=-1,4,(IF(PM!I16-PM!I$2=-2,8,IF(PM!I16-PM!I$2=1,1)))))))))))</f>
        <v>1</v>
      </c>
      <c r="G29" s="153">
        <f>SUM(IF(PM!J16-PM!J$2=2,0,(IF(PM!J16-PM!J$2=0,2,(IF(PM!J16-PM!J$2&gt;2,-1,(IF(PM!J16-PM!J$2=-1,4,(IF(PM!J16-PM!J$2=-2,8,IF(PM!J16-PM!J$2=1,1)))))))))))</f>
        <v>2</v>
      </c>
      <c r="H29" s="153">
        <f>SUM(IF(PM!K16-PM!K$2=2,0,(IF(PM!K16-PM!K$2=0,2,(IF(PM!K16-PM!K$2&gt;2,-1,(IF(PM!K16-PM!K$2=-1,4,(IF(PM!K16-PM!K$2=-2,8,IF(PM!K16-PM!K$2=1,1)))))))))))</f>
        <v>1</v>
      </c>
      <c r="I29" s="153">
        <f>SUM(IF(PM!L16-PM!L$2=2,0,(IF(PM!L16-PM!L$2=0,2,(IF(PM!L16-PM!L$2&gt;2,-1,(IF(PM!L16-PM!L$2=-1,4,(IF(PM!L16-PM!L$2=-2,8,IF(PM!L16-PM!L$2=1,1)))))))))))</f>
        <v>1</v>
      </c>
      <c r="J29" s="153">
        <f>SUM(IF(PM!M16-PM!M$2=2,0,(IF(PM!M16-PM!M$2=0,2,(IF(PM!M16-PM!M$2&gt;2,-1,(IF(PM!M16-PM!M$2=-1,4,(IF(PM!M16-PM!M$2=-2,8,IF(PM!M16-PM!M$2=1,1)))))))))))</f>
        <v>2</v>
      </c>
      <c r="K29" s="125"/>
      <c r="L29" s="153">
        <f>SUM(IF(PM!O16-PM!O$2=2,0,(IF(PM!O16-PM!O$2=0,2,(IF(PM!O16-PM!O$2&gt;2,-1,(IF(PM!O16-PM!O$2=-1,4,(IF(PM!O16-PM!O$2=-2,8,IF(PM!O16-PM!O$2=1,1)))))))))))</f>
        <v>1</v>
      </c>
      <c r="M29" s="153">
        <f>SUM(IF(PM!P16-PM!P$2=2,0,(IF(PM!P16-PM!P$2=0,2,(IF(PM!P16-PM!P$2&gt;2,-1,(IF(PM!P16-PM!P$2=-1,4,(IF(PM!P16-PM!P$2=-2,8,IF(PM!P16-PM!P$2=1,1)))))))))))</f>
        <v>2</v>
      </c>
      <c r="N29" s="153">
        <f>SUM(IF(PM!Q16-PM!Q$2=2,0,(IF(PM!Q16-PM!Q$2=0,2,(IF(PM!Q16-PM!Q$2&gt;2,-1,(IF(PM!Q16-PM!Q$2=-1,4,(IF(PM!Q16-PM!Q$2=-2,8,IF(PM!Q16-PM!Q$2=1,1)))))))))))</f>
        <v>1</v>
      </c>
      <c r="O29" s="153">
        <f>SUM(IF(PM!R16-PM!R$2=2,0,(IF(PM!R16-PM!R$2=0,2,(IF(PM!R16-PM!R$2&gt;2,-1,(IF(PM!R16-PM!R$2=-1,4,(IF(PM!R16-PM!R$2=-2,8,IF(PM!R16-PM!R$2=1,1)))))))))))</f>
        <v>1</v>
      </c>
      <c r="P29" s="153">
        <f>SUM(IF(PM!S16-PM!S$2=2,0,(IF(PM!S16-PM!S$2=0,2,(IF(PM!S16-PM!S$2&gt;2,-1,(IF(PM!S16-PM!S$2=-1,4,(IF(PM!S16-PM!S$2=-2,8,IF(PM!S16-PM!S$2=1,1)))))))))))</f>
        <v>2</v>
      </c>
      <c r="Q29" s="153">
        <f>SUM(IF(PM!T16-PM!T$2=2,0,(IF(PM!T16-PM!T$2=0,2,(IF(PM!T16-PM!T$2&gt;2,-1,(IF(PM!T16-PM!T$2=-1,4,(IF(PM!T16-PM!T$2=-2,8,IF(PM!T16-PM!T$2=1,1)))))))))))</f>
        <v>0</v>
      </c>
      <c r="R29" s="153">
        <f>SUM(IF(PM!U16-PM!U$2=2,0,(IF(PM!U16-PM!U$2=0,2,(IF(PM!U16-PM!U$2&gt;2,-1,(IF(PM!U16-PM!U$2=-1,4,(IF(PM!U16-PM!U$2=-2,8,IF(PM!U16-PM!U$2=1,1)))))))))))</f>
        <v>0</v>
      </c>
      <c r="S29" s="153">
        <f>SUM(IF(PM!V16-PM!V$2=2,0,(IF(PM!V16-PM!V$2=0,2,(IF(PM!V16-PM!V$2&gt;2,-1,(IF(PM!V16-PM!V$2=-1,4,(IF(PM!V16-PM!V$2=-2,8,IF(PM!V16-PM!V$2=1,1)))))))))))</f>
        <v>0</v>
      </c>
      <c r="T29" s="153">
        <f>SUM(IF(PM!W16-PM!W$2=2,0,(IF(PM!W16-PM!W$2=0,2,(IF(PM!W16-PM!W$2&gt;2,-1,(IF(PM!W16-PM!W$2=-1,4,(IF(PM!W16-PM!W$2=-2,8,IF(PM!W16-PM!W$2=1,1)))))))))))</f>
        <v>-1</v>
      </c>
      <c r="U29" s="126"/>
      <c r="V29" s="233"/>
      <c r="W29" s="15"/>
      <c r="X29" s="174"/>
      <c r="Y29" s="48"/>
    </row>
    <row r="30" spans="1:26" ht="14.25" customHeight="1">
      <c r="A30" s="124" t="str">
        <f>PM!A17</f>
        <v>Chris</v>
      </c>
      <c r="B30" s="153">
        <f>SUM(IF(PM!E17-PM!E$2=2,0,(IF(PM!E17-PM!E$2=0,2,(IF(PM!E17-PM!E$2&gt;2,-1,(IF(PM!E17-PM!E$2=-1,4,(IF(PM!E17-PM!E$2=-2,8,IF(PM!E17-PM!E$2=1,1)))))))))))</f>
        <v>-1</v>
      </c>
      <c r="C30" s="153">
        <f>SUM(IF(PM!F17-PM!F$2=2,0,(IF(PM!F17-PM!F$2=0,2,(IF(PM!F17-PM!F$2&gt;2,-1,(IF(PM!F17-PM!F$2=-1,4,(IF(PM!F17-PM!F$2=-2,8,IF(PM!F17-PM!F$2=1,1)))))))))))</f>
        <v>-1</v>
      </c>
      <c r="D30" s="153">
        <f>SUM(IF(PM!G17-PM!G$2=2,0,(IF(PM!G17-PM!G$2=0,2,(IF(PM!G17-PM!G$2&gt;2,-1,(IF(PM!G17-PM!G$2=-1,4,(IF(PM!G17-PM!G$2=-2,8,IF(PM!G17-PM!G$2=1,1)))))))))))</f>
        <v>1</v>
      </c>
      <c r="E30" s="153">
        <f>SUM(IF(PM!H17-PM!H$2=2,0,(IF(PM!H17-PM!H$2=0,2,(IF(PM!H17-PM!H$2&gt;2,-1,(IF(PM!H17-PM!H$2=-1,4,(IF(PM!H17-PM!H$2=-2,8,IF(PM!H17-PM!H$2=1,1)))))))))))</f>
        <v>1</v>
      </c>
      <c r="F30" s="153">
        <f>SUM(IF(PM!I17-PM!I$2=2,0,(IF(PM!I17-PM!I$2=0,2,(IF(PM!I17-PM!I$2&gt;2,-1,(IF(PM!I17-PM!I$2=-1,4,(IF(PM!I17-PM!I$2=-2,8,IF(PM!I17-PM!I$2=1,1)))))))))))</f>
        <v>-1</v>
      </c>
      <c r="G30" s="153">
        <f>SUM(IF(PM!J17-PM!J$2=2,0,(IF(PM!J17-PM!J$2=0,2,(IF(PM!J17-PM!J$2&gt;2,-1,(IF(PM!J17-PM!J$2=-1,4,(IF(PM!J17-PM!J$2=-2,8,IF(PM!J17-PM!J$2=1,1)))))))))))</f>
        <v>0</v>
      </c>
      <c r="H30" s="153">
        <f>SUM(IF(PM!K17-PM!K$2=2,0,(IF(PM!K17-PM!K$2=0,2,(IF(PM!K17-PM!K$2&gt;2,-1,(IF(PM!K17-PM!K$2=-1,4,(IF(PM!K17-PM!K$2=-2,8,IF(PM!K17-PM!K$2=1,1)))))))))))</f>
        <v>1</v>
      </c>
      <c r="I30" s="153">
        <f>SUM(IF(PM!L17-PM!L$2=2,0,(IF(PM!L17-PM!L$2=0,2,(IF(PM!L17-PM!L$2&gt;2,-1,(IF(PM!L17-PM!L$2=-1,4,(IF(PM!L17-PM!L$2=-2,8,IF(PM!L17-PM!L$2=1,1)))))))))))</f>
        <v>1</v>
      </c>
      <c r="J30" s="153">
        <f>SUM(IF(PM!M17-PM!M$2=2,0,(IF(PM!M17-PM!M$2=0,2,(IF(PM!M17-PM!M$2&gt;2,-1,(IF(PM!M17-PM!M$2=-1,4,(IF(PM!M17-PM!M$2=-2,8,IF(PM!M17-PM!M$2=1,1)))))))))))</f>
        <v>1</v>
      </c>
      <c r="K30" s="125"/>
      <c r="L30" s="153">
        <f>SUM(IF(PM!O17-PM!O$2=2,0,(IF(PM!O17-PM!O$2=0,2,(IF(PM!O17-PM!O$2&gt;2,-1,(IF(PM!O17-PM!O$2=-1,4,(IF(PM!O17-PM!O$2=-2,8,IF(PM!O17-PM!O$2=1,1)))))))))))</f>
        <v>2</v>
      </c>
      <c r="M30" s="153">
        <f>SUM(IF(PM!P17-PM!P$2=2,0,(IF(PM!P17-PM!P$2=0,2,(IF(PM!P17-PM!P$2&gt;2,-1,(IF(PM!P17-PM!P$2=-1,4,(IF(PM!P17-PM!P$2=-2,8,IF(PM!P17-PM!P$2=1,1)))))))))))</f>
        <v>4</v>
      </c>
      <c r="N30" s="153">
        <f>SUM(IF(PM!Q17-PM!Q$2=2,0,(IF(PM!Q17-PM!Q$2=0,2,(IF(PM!Q17-PM!Q$2&gt;2,-1,(IF(PM!Q17-PM!Q$2=-1,4,(IF(PM!Q17-PM!Q$2=-2,8,IF(PM!Q17-PM!Q$2=1,1)))))))))))</f>
        <v>0</v>
      </c>
      <c r="O30" s="153">
        <f>SUM(IF(PM!R17-PM!R$2=2,0,(IF(PM!R17-PM!R$2=0,2,(IF(PM!R17-PM!R$2&gt;2,-1,(IF(PM!R17-PM!R$2=-1,4,(IF(PM!R17-PM!R$2=-2,8,IF(PM!R17-PM!R$2=1,1)))))))))))</f>
        <v>2</v>
      </c>
      <c r="P30" s="153">
        <f>SUM(IF(PM!S17-PM!S$2=2,0,(IF(PM!S17-PM!S$2=0,2,(IF(PM!S17-PM!S$2&gt;2,-1,(IF(PM!S17-PM!S$2=-1,4,(IF(PM!S17-PM!S$2=-2,8,IF(PM!S17-PM!S$2=1,1)))))))))))</f>
        <v>-1</v>
      </c>
      <c r="Q30" s="153">
        <f>SUM(IF(PM!T17-PM!T$2=2,0,(IF(PM!T17-PM!T$2=0,2,(IF(PM!T17-PM!T$2&gt;2,-1,(IF(PM!T17-PM!T$2=-1,4,(IF(PM!T17-PM!T$2=-2,8,IF(PM!T17-PM!T$2=1,1)))))))))))</f>
        <v>1</v>
      </c>
      <c r="R30" s="153">
        <f>SUM(IF(PM!U17-PM!U$2=2,0,(IF(PM!U17-PM!U$2=0,2,(IF(PM!U17-PM!U$2&gt;2,-1,(IF(PM!U17-PM!U$2=-1,4,(IF(PM!U17-PM!U$2=-2,8,IF(PM!U17-PM!U$2=1,1)))))))))))</f>
        <v>1</v>
      </c>
      <c r="S30" s="153">
        <f>SUM(IF(PM!V17-PM!V$2=2,0,(IF(PM!V17-PM!V$2=0,2,(IF(PM!V17-PM!V$2&gt;2,-1,(IF(PM!V17-PM!V$2=-1,4,(IF(PM!V17-PM!V$2=-2,8,IF(PM!V17-PM!V$2=1,1)))))))))))</f>
        <v>2</v>
      </c>
      <c r="T30" s="153">
        <f>SUM(IF(PM!W17-PM!W$2=2,0,(IF(PM!W17-PM!W$2=0,2,(IF(PM!W17-PM!W$2&gt;2,-1,(IF(PM!W17-PM!W$2=-1,4,(IF(PM!W17-PM!W$2=-2,8,IF(PM!W17-PM!W$2=1,1)))))))))))</f>
        <v>-1</v>
      </c>
      <c r="U30" s="126"/>
      <c r="V30" s="233"/>
      <c r="W30" s="20"/>
      <c r="X30" s="173"/>
      <c r="Y30" s="112"/>
    </row>
    <row r="31" spans="1:26" ht="14.25" customHeight="1">
      <c r="A31" s="124" t="str">
        <f>PM!A18</f>
        <v>Alex</v>
      </c>
      <c r="B31" s="153">
        <f>SUM(IF(PM!E18-PM!E$2=2,0,(IF(PM!E18-PM!E$2=0,2,(IF(PM!E18-PM!E$2&gt;2,-1,(IF(PM!E18-PM!E$2=-1,4,(IF(PM!E18-PM!E$2=-2,8,IF(PM!E18-PM!E$2=1,1)))))))))))</f>
        <v>0</v>
      </c>
      <c r="C31" s="153">
        <f>SUM(IF(PM!F18-PM!F$2=2,0,(IF(PM!F18-PM!F$2=0,2,(IF(PM!F18-PM!F$2&gt;2,-1,(IF(PM!F18-PM!F$2=-1,4,(IF(PM!F18-PM!F$2=-2,8,IF(PM!F18-PM!F$2=1,1)))))))))))</f>
        <v>1</v>
      </c>
      <c r="D31" s="153">
        <f>SUM(IF(PM!G18-PM!G$2=2,0,(IF(PM!G18-PM!G$2=0,2,(IF(PM!G18-PM!G$2&gt;2,-1,(IF(PM!G18-PM!G$2=-1,4,(IF(PM!G18-PM!G$2=-2,8,IF(PM!G18-PM!G$2=1,1)))))))))))</f>
        <v>1</v>
      </c>
      <c r="E31" s="153">
        <f>SUM(IF(PM!H18-PM!H$2=2,0,(IF(PM!H18-PM!H$2=0,2,(IF(PM!H18-PM!H$2&gt;2,-1,(IF(PM!H18-PM!H$2=-1,4,(IF(PM!H18-PM!H$2=-2,8,IF(PM!H18-PM!H$2=1,1)))))))))))</f>
        <v>-1</v>
      </c>
      <c r="F31" s="153">
        <f>SUM(IF(PM!I18-PM!I$2=2,0,(IF(PM!I18-PM!I$2=0,2,(IF(PM!I18-PM!I$2&gt;2,-1,(IF(PM!I18-PM!I$2=-1,4,(IF(PM!I18-PM!I$2=-2,8,IF(PM!I18-PM!I$2=1,1)))))))))))</f>
        <v>0</v>
      </c>
      <c r="G31" s="153">
        <f>SUM(IF(PM!J18-PM!J$2=2,0,(IF(PM!J18-PM!J$2=0,2,(IF(PM!J18-PM!J$2&gt;2,-1,(IF(PM!J18-PM!J$2=-1,4,(IF(PM!J18-PM!J$2=-2,8,IF(PM!J18-PM!J$2=1,1)))))))))))</f>
        <v>0</v>
      </c>
      <c r="H31" s="153">
        <f>SUM(IF(PM!K18-PM!K$2=2,0,(IF(PM!K18-PM!K$2=0,2,(IF(PM!K18-PM!K$2&gt;2,-1,(IF(PM!K18-PM!K$2=-1,4,(IF(PM!K18-PM!K$2=-2,8,IF(PM!K18-PM!K$2=1,1)))))))))))</f>
        <v>1</v>
      </c>
      <c r="I31" s="153">
        <f>SUM(IF(PM!L18-PM!L$2=2,0,(IF(PM!L18-PM!L$2=0,2,(IF(PM!L18-PM!L$2&gt;2,-1,(IF(PM!L18-PM!L$2=-1,4,(IF(PM!L18-PM!L$2=-2,8,IF(PM!L18-PM!L$2=1,1)))))))))))</f>
        <v>0</v>
      </c>
      <c r="J31" s="153">
        <f>SUM(IF(PM!M18-PM!M$2=2,0,(IF(PM!M18-PM!M$2=0,2,(IF(PM!M18-PM!M$2&gt;2,-1,(IF(PM!M18-PM!M$2=-1,4,(IF(PM!M18-PM!M$2=-2,8,IF(PM!M18-PM!M$2=1,1)))))))))))</f>
        <v>0</v>
      </c>
      <c r="K31" s="125"/>
      <c r="L31" s="153">
        <f>SUM(IF(PM!O18-PM!O$2=2,0,(IF(PM!O18-PM!O$2=0,2,(IF(PM!O18-PM!O$2&gt;2,-1,(IF(PM!O18-PM!O$2=-1,4,(IF(PM!O18-PM!O$2=-2,8,IF(PM!O18-PM!O$2=1,1)))))))))))</f>
        <v>0</v>
      </c>
      <c r="M31" s="153">
        <f>SUM(IF(PM!P18-PM!P$2=2,0,(IF(PM!P18-PM!P$2=0,2,(IF(PM!P18-PM!P$2&gt;2,-1,(IF(PM!P18-PM!P$2=-1,4,(IF(PM!P18-PM!P$2=-2,8,IF(PM!P18-PM!P$2=1,1)))))))))))</f>
        <v>1</v>
      </c>
      <c r="N31" s="153">
        <f>SUM(IF(PM!Q18-PM!Q$2=2,0,(IF(PM!Q18-PM!Q$2=0,2,(IF(PM!Q18-PM!Q$2&gt;2,-1,(IF(PM!Q18-PM!Q$2=-1,4,(IF(PM!Q18-PM!Q$2=-2,8,IF(PM!Q18-PM!Q$2=1,1)))))))))))</f>
        <v>1</v>
      </c>
      <c r="O31" s="153">
        <f>SUM(IF(PM!R18-PM!R$2=2,0,(IF(PM!R18-PM!R$2=0,2,(IF(PM!R18-PM!R$2&gt;2,-1,(IF(PM!R18-PM!R$2=-1,4,(IF(PM!R18-PM!R$2=-2,8,IF(PM!R18-PM!R$2=1,1)))))))))))</f>
        <v>2</v>
      </c>
      <c r="P31" s="153">
        <f>SUM(IF(PM!S18-PM!S$2=2,0,(IF(PM!S18-PM!S$2=0,2,(IF(PM!S18-PM!S$2&gt;2,-1,(IF(PM!S18-PM!S$2=-1,4,(IF(PM!S18-PM!S$2=-2,8,IF(PM!S18-PM!S$2=1,1)))))))))))</f>
        <v>0</v>
      </c>
      <c r="Q31" s="153">
        <f>SUM(IF(PM!T18-PM!T$2=2,0,(IF(PM!T18-PM!T$2=0,2,(IF(PM!T18-PM!T$2&gt;2,-1,(IF(PM!T18-PM!T$2=-1,4,(IF(PM!T18-PM!T$2=-2,8,IF(PM!T18-PM!T$2=1,1)))))))))))</f>
        <v>1</v>
      </c>
      <c r="R31" s="153">
        <f>SUM(IF(PM!U18-PM!U$2=2,0,(IF(PM!U18-PM!U$2=0,2,(IF(PM!U18-PM!U$2&gt;2,-1,(IF(PM!U18-PM!U$2=-1,4,(IF(PM!U18-PM!U$2=-2,8,IF(PM!U18-PM!U$2=1,1)))))))))))</f>
        <v>0</v>
      </c>
      <c r="S31" s="153">
        <f>SUM(IF(PM!V18-PM!V$2=2,0,(IF(PM!V18-PM!V$2=0,2,(IF(PM!V18-PM!V$2&gt;2,-1,(IF(PM!V18-PM!V$2=-1,4,(IF(PM!V18-PM!V$2=-2,8,IF(PM!V18-PM!V$2=1,1)))))))))))</f>
        <v>-1</v>
      </c>
      <c r="T31" s="153">
        <f>SUM(IF(PM!W18-PM!W$2=2,0,(IF(PM!W18-PM!W$2=0,2,(IF(PM!W18-PM!W$2&gt;2,-1,(IF(PM!W18-PM!W$2=-1,4,(IF(PM!W18-PM!W$2=-2,8,IF(PM!W18-PM!W$2=1,1)))))))))))</f>
        <v>1</v>
      </c>
      <c r="U31" s="126"/>
      <c r="V31" s="233"/>
      <c r="W31" s="20"/>
      <c r="X31" s="173"/>
      <c r="Y31" s="112"/>
    </row>
    <row r="32" spans="1:26" ht="14.25" customHeight="1">
      <c r="A32" s="127"/>
      <c r="B32" s="150">
        <f t="shared" ref="B32:J32" si="12">SUM(B28:B31)</f>
        <v>2</v>
      </c>
      <c r="C32" s="150">
        <f t="shared" si="12"/>
        <v>4</v>
      </c>
      <c r="D32" s="150">
        <f t="shared" si="12"/>
        <v>3</v>
      </c>
      <c r="E32" s="150">
        <f t="shared" si="12"/>
        <v>2</v>
      </c>
      <c r="F32" s="150">
        <f t="shared" si="12"/>
        <v>1</v>
      </c>
      <c r="G32" s="150">
        <f t="shared" si="12"/>
        <v>2</v>
      </c>
      <c r="H32" s="150">
        <f t="shared" si="12"/>
        <v>5</v>
      </c>
      <c r="I32" s="150">
        <f t="shared" si="12"/>
        <v>4</v>
      </c>
      <c r="J32" s="150">
        <f t="shared" si="12"/>
        <v>4</v>
      </c>
      <c r="K32" s="125"/>
      <c r="L32" s="150">
        <f>SUM(L28:L31)</f>
        <v>5</v>
      </c>
      <c r="M32" s="150">
        <f t="shared" ref="M32:T32" si="13">SUM(M28:M31)</f>
        <v>9</v>
      </c>
      <c r="N32" s="150">
        <f t="shared" si="13"/>
        <v>4</v>
      </c>
      <c r="O32" s="150">
        <f t="shared" si="13"/>
        <v>6</v>
      </c>
      <c r="P32" s="150">
        <f t="shared" si="13"/>
        <v>2</v>
      </c>
      <c r="Q32" s="150">
        <f t="shared" si="13"/>
        <v>3</v>
      </c>
      <c r="R32" s="150">
        <f t="shared" si="13"/>
        <v>3</v>
      </c>
      <c r="S32" s="150">
        <f t="shared" si="13"/>
        <v>3</v>
      </c>
      <c r="T32" s="150">
        <f t="shared" si="13"/>
        <v>3</v>
      </c>
      <c r="U32" s="126"/>
      <c r="V32" s="142"/>
      <c r="W32" s="20"/>
      <c r="X32" s="173"/>
      <c r="Y32" s="112"/>
    </row>
    <row r="33" spans="1:25" ht="14.25" customHeight="1">
      <c r="A33" s="127"/>
      <c r="B33" s="125"/>
      <c r="C33" s="125">
        <f>SUM(B32:C32)</f>
        <v>6</v>
      </c>
      <c r="D33" s="125">
        <f t="shared" ref="D33:J33" si="14">SUM(D32+C33)</f>
        <v>9</v>
      </c>
      <c r="E33" s="125">
        <f t="shared" si="14"/>
        <v>11</v>
      </c>
      <c r="F33" s="125">
        <f t="shared" si="14"/>
        <v>12</v>
      </c>
      <c r="G33" s="128">
        <f t="shared" si="14"/>
        <v>14</v>
      </c>
      <c r="H33" s="128">
        <f t="shared" si="14"/>
        <v>19</v>
      </c>
      <c r="I33" s="128">
        <f t="shared" si="14"/>
        <v>23</v>
      </c>
      <c r="J33" s="128">
        <f t="shared" si="14"/>
        <v>27</v>
      </c>
      <c r="K33" s="125"/>
      <c r="L33" s="125"/>
      <c r="M33" s="125">
        <f>SUM(M32+L32)</f>
        <v>14</v>
      </c>
      <c r="N33" s="125">
        <f t="shared" ref="N33:T33" si="15">SUM(N32+M33)</f>
        <v>18</v>
      </c>
      <c r="O33" s="125">
        <f t="shared" si="15"/>
        <v>24</v>
      </c>
      <c r="P33" s="125">
        <f t="shared" si="15"/>
        <v>26</v>
      </c>
      <c r="Q33" s="125">
        <f t="shared" si="15"/>
        <v>29</v>
      </c>
      <c r="R33" s="125">
        <f t="shared" si="15"/>
        <v>32</v>
      </c>
      <c r="S33" s="125">
        <f t="shared" si="15"/>
        <v>35</v>
      </c>
      <c r="T33" s="125">
        <f t="shared" si="15"/>
        <v>38</v>
      </c>
      <c r="U33" s="171"/>
      <c r="V33" s="142"/>
      <c r="W33" s="20"/>
      <c r="X33" s="173"/>
      <c r="Y33" s="112"/>
    </row>
    <row r="34" spans="1:25" ht="14.25" customHeight="1">
      <c r="A34" s="154"/>
      <c r="B34" s="155"/>
      <c r="C34" s="155"/>
      <c r="D34" s="155"/>
      <c r="E34" s="155"/>
      <c r="F34" s="155"/>
      <c r="G34" s="156"/>
      <c r="H34" s="157" t="s">
        <v>28</v>
      </c>
      <c r="I34" s="158"/>
      <c r="J34" s="159">
        <f>SUM(J33-'2020 EoS Pairings'!N19)</f>
        <v>-15.5</v>
      </c>
      <c r="K34" s="160"/>
      <c r="L34" s="155"/>
      <c r="M34" s="155"/>
      <c r="N34" s="156"/>
      <c r="O34" s="155"/>
      <c r="P34" s="155"/>
      <c r="Q34" s="155"/>
      <c r="R34" s="157" t="s">
        <v>29</v>
      </c>
      <c r="S34" s="158"/>
      <c r="T34" s="159">
        <f>SUM(T33-'2020 EoS Pairings'!O19)</f>
        <v>-4.5</v>
      </c>
      <c r="U34" s="172"/>
      <c r="V34" s="144">
        <f>SUM(J34,T34)</f>
        <v>-20</v>
      </c>
      <c r="W34" s="20"/>
      <c r="X34" s="173"/>
      <c r="Y34" s="112"/>
    </row>
    <row r="35" spans="1:25" ht="14.25" customHeight="1">
      <c r="A35" s="232"/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169"/>
      <c r="V35" s="232"/>
      <c r="W35" s="20"/>
      <c r="X35" s="173"/>
      <c r="Y35" s="112"/>
    </row>
    <row r="36" spans="1:25" ht="14.25" customHeight="1">
      <c r="A36" s="124" t="str">
        <f>PM!A19</f>
        <v>Herb</v>
      </c>
      <c r="B36" s="137">
        <f>SUM(IF(PM!E19-PM!E$2=2,0,(IF(PM!E19-PM!E$2=0,2,(IF(PM!E19-PM!E$2&gt;2,-1,(IF(PM!E19-PM!E$2=-1,4,(IF(PM!E19-PM!E$2=-2,8,IF(PM!E19-PM!E$2=1,1)))))))))))</f>
        <v>0</v>
      </c>
      <c r="C36" s="137">
        <f>SUM(IF(PM!F19-PM!F$2=2,0,(IF(PM!F19-PM!F$2=0,2,(IF(PM!F19-PM!F$2&gt;2,-1,(IF(PM!F19-PM!F$2=-1,4,(IF(PM!F19-PM!F$2=-2,8,IF(PM!F19-PM!F$2=1,1)))))))))))</f>
        <v>0</v>
      </c>
      <c r="D36" s="137">
        <f>SUM(IF(PM!G19-PM!G$2=2,0,(IF(PM!G19-PM!G$2=0,2,(IF(PM!G19-PM!G$2&gt;2,-1,(IF(PM!G19-PM!G$2=-1,4,(IF(PM!G19-PM!G$2=-2,8,IF(PM!G19-PM!G$2=1,1)))))))))))</f>
        <v>0</v>
      </c>
      <c r="E36" s="137">
        <f>SUM(IF(PM!H19-PM!H$2=2,0,(IF(PM!H19-PM!H$2=0,2,(IF(PM!H19-PM!H$2&gt;2,-1,(IF(PM!H19-PM!H$2=-1,4,(IF(PM!H19-PM!H$2=-2,8,IF(PM!H19-PM!H$2=1,1)))))))))))</f>
        <v>1</v>
      </c>
      <c r="F36" s="137">
        <f>SUM(IF(PM!I19-PM!I$2=2,0,(IF(PM!I19-PM!I$2=0,2,(IF(PM!I19-PM!I$2&gt;2,-1,(IF(PM!I19-PM!I$2=-1,4,(IF(PM!I19-PM!I$2=-2,8,IF(PM!I19-PM!I$2=1,1)))))))))))</f>
        <v>0</v>
      </c>
      <c r="G36" s="137">
        <f>SUM(IF(PM!J19-PM!J$2=2,0,(IF(PM!J19-PM!J$2=0,2,(IF(PM!J19-PM!J$2&gt;2,-1,(IF(PM!J19-PM!J$2=-1,4,(IF(PM!J19-PM!J$2=-2,8,IF(PM!J19-PM!J$2=1,1)))))))))))</f>
        <v>-1</v>
      </c>
      <c r="H36" s="137">
        <f>SUM(IF(PM!K19-PM!K$2=2,0,(IF(PM!K19-PM!K$2=0,2,(IF(PM!K19-PM!K$2&gt;2,-1,(IF(PM!K19-PM!K$2=-1,4,(IF(PM!K19-PM!K$2=-2,8,IF(PM!K19-PM!K$2=1,1)))))))))))</f>
        <v>0</v>
      </c>
      <c r="I36" s="137">
        <f>SUM(IF(PM!L19-PM!L$2=2,0,(IF(PM!L19-PM!L$2=0,2,(IF(PM!L19-PM!L$2&gt;2,-1,(IF(PM!L19-PM!L$2=-1,4,(IF(PM!L19-PM!L$2=-2,8,IF(PM!L19-PM!L$2=1,1)))))))))))</f>
        <v>-1</v>
      </c>
      <c r="J36" s="137">
        <f>SUM(IF(PM!M19-PM!M$2=2,0,(IF(PM!M19-PM!M$2=0,2,(IF(PM!M19-PM!M$2&gt;2,-1,(IF(PM!M19-PM!M$2=-1,4,(IF(PM!M19-PM!M$2=-2,8,IF(PM!M19-PM!M$2=1,1)))))))))))</f>
        <v>1</v>
      </c>
      <c r="K36" s="137"/>
      <c r="L36" s="137">
        <f>SUM(IF(PM!O19-PM!O$2=2,0,(IF(PM!O19-PM!O$2=0,2,(IF(PM!O19-PM!O$2&gt;2,-1,(IF(PM!O19-PM!O$2=-1,4,(IF(PM!O19-PM!O$2=-2,8,IF(PM!O19-PM!O$2=1,1)))))))))))</f>
        <v>-1</v>
      </c>
      <c r="M36" s="137">
        <f>SUM(IF(PM!P19-PM!P$2=2,0,(IF(PM!P19-PM!P$2=0,2,(IF(PM!P19-PM!P$2&gt;2,-1,(IF(PM!P19-PM!P$2=-1,4,(IF(PM!P19-PM!P$2=-2,8,IF(PM!P19-PM!P$2=1,1)))))))))))</f>
        <v>-1</v>
      </c>
      <c r="N36" s="137">
        <f>SUM(IF(PM!Q19-PM!Q$2=2,0,(IF(PM!Q19-PM!Q$2=0,2,(IF(PM!Q19-PM!Q$2&gt;2,-1,(IF(PM!Q19-PM!Q$2=-1,4,(IF(PM!Q19-PM!Q$2=-2,8,IF(PM!Q19-PM!Q$2=1,1)))))))))))</f>
        <v>2</v>
      </c>
      <c r="O36" s="137">
        <f>SUM(IF(PM!R19-PM!R$2=2,0,(IF(PM!R19-PM!R$2=0,2,(IF(PM!R19-PM!R$2&gt;2,-1,(IF(PM!R19-PM!R$2=-1,4,(IF(PM!R19-PM!R$2=-2,8,IF(PM!R19-PM!R$2=1,1)))))))))))</f>
        <v>0</v>
      </c>
      <c r="P36" s="137">
        <f>SUM(IF(PM!S19-PM!S$2=2,0,(IF(PM!S19-PM!S$2=0,2,(IF(PM!S19-PM!S$2&gt;2,-1,(IF(PM!S19-PM!S$2=-1,4,(IF(PM!S19-PM!S$2=-2,8,IF(PM!S19-PM!S$2=1,1)))))))))))</f>
        <v>-1</v>
      </c>
      <c r="Q36" s="137">
        <f>SUM(IF(PM!T19-PM!T$2=2,0,(IF(PM!T19-PM!T$2=0,2,(IF(PM!T19-PM!T$2&gt;2,-1,(IF(PM!T19-PM!T$2=-1,4,(IF(PM!T19-PM!T$2=-2,8,IF(PM!T19-PM!T$2=1,1)))))))))))</f>
        <v>0</v>
      </c>
      <c r="R36" s="137">
        <f>SUM(IF(PM!U19-PM!U$2=2,0,(IF(PM!U19-PM!U$2=0,2,(IF(PM!U19-PM!U$2&gt;2,-1,(IF(PM!U19-PM!U$2=-1,4,(IF(PM!U19-PM!U$2=-2,8,IF(PM!U19-PM!U$2=1,1)))))))))))</f>
        <v>1</v>
      </c>
      <c r="S36" s="137">
        <f>SUM(IF(PM!V19-PM!V$2=2,0,(IF(PM!V19-PM!V$2=0,2,(IF(PM!V19-PM!V$2&gt;2,-1,(IF(PM!V19-PM!V$2=-1,4,(IF(PM!V19-PM!V$2=-2,8,IF(PM!V19-PM!V$2=1,1)))))))))))</f>
        <v>-1</v>
      </c>
      <c r="T36" s="137">
        <f>SUM(IF(PM!W19-PM!W$2=2,0,(IF(PM!W19-PM!W$2=0,2,(IF(PM!W19-PM!W$2&gt;2,-1,(IF(PM!W19-PM!W$2=-1,4,(IF(PM!W19-PM!W$2=-2,8,IF(PM!W19-PM!W$2=1,1)))))))))))</f>
        <v>0</v>
      </c>
      <c r="U36" s="167"/>
      <c r="V36" s="231"/>
      <c r="W36" s="20"/>
      <c r="X36" s="173"/>
      <c r="Y36" s="112"/>
    </row>
    <row r="37" spans="1:25" ht="14.25" customHeight="1">
      <c r="A37" s="124" t="str">
        <f>PM!A20</f>
        <v>Ben</v>
      </c>
      <c r="B37" s="11">
        <f>SUM(IF(PM!E20-PM!E$2=2,0,(IF(PM!E20-PM!E$2=0,2,(IF(PM!E20-PM!E$2&gt;2,-1,(IF(PM!E20-PM!E$2=-1,4,(IF(PM!E20-PM!E$2=-2,8,IF(PM!E20-PM!E$2=1,1)))))))))))</f>
        <v>0</v>
      </c>
      <c r="C37" s="11">
        <f>SUM(IF(PM!F20-PM!F$2=2,0,(IF(PM!F20-PM!F$2=0,2,(IF(PM!F20-PM!F$2&gt;2,-1,(IF(PM!F20-PM!F$2=-1,4,(IF(PM!F20-PM!F$2=-2,8,IF(PM!F20-PM!F$2=1,1)))))))))))</f>
        <v>1</v>
      </c>
      <c r="D37" s="11">
        <f>SUM(IF(PM!G20-PM!G$2=2,0,(IF(PM!G20-PM!G$2=0,2,(IF(PM!G20-PM!G$2&gt;2,-1,(IF(PM!G20-PM!G$2=-1,4,(IF(PM!G20-PM!G$2=-2,8,IF(PM!G20-PM!G$2=1,1)))))))))))</f>
        <v>1</v>
      </c>
      <c r="E37" s="11">
        <f>SUM(IF(PM!H20-PM!H$2=2,0,(IF(PM!H20-PM!H$2=0,2,(IF(PM!H20-PM!H$2&gt;2,-1,(IF(PM!H20-PM!H$2=-1,4,(IF(PM!H20-PM!H$2=-2,8,IF(PM!H20-PM!H$2=1,1)))))))))))</f>
        <v>1</v>
      </c>
      <c r="F37" s="11">
        <f>SUM(IF(PM!I20-PM!I$2=2,0,(IF(PM!I20-PM!I$2=0,2,(IF(PM!I20-PM!I$2&gt;2,-1,(IF(PM!I20-PM!I$2=-1,4,(IF(PM!I20-PM!I$2=-2,8,IF(PM!I20-PM!I$2=1,1)))))))))))</f>
        <v>1</v>
      </c>
      <c r="G37" s="11">
        <f>SUM(IF(PM!J20-PM!J$2=2,0,(IF(PM!J20-PM!J$2=0,2,(IF(PM!J20-PM!J$2&gt;2,-1,(IF(PM!J20-PM!J$2=-1,4,(IF(PM!J20-PM!J$2=-2,8,IF(PM!J20-PM!J$2=1,1)))))))))))</f>
        <v>1</v>
      </c>
      <c r="H37" s="11">
        <f>SUM(IF(PM!K20-PM!K$2=2,0,(IF(PM!K20-PM!K$2=0,2,(IF(PM!K20-PM!K$2&gt;2,-1,(IF(PM!K20-PM!K$2=-1,4,(IF(PM!K20-PM!K$2=-2,8,IF(PM!K20-PM!K$2=1,1)))))))))))</f>
        <v>2</v>
      </c>
      <c r="I37" s="11">
        <f>SUM(IF(PM!L20-PM!L$2=2,0,(IF(PM!L20-PM!L$2=0,2,(IF(PM!L20-PM!L$2&gt;2,-1,(IF(PM!L20-PM!L$2=-1,4,(IF(PM!L20-PM!L$2=-2,8,IF(PM!L20-PM!L$2=1,1)))))))))))</f>
        <v>-1</v>
      </c>
      <c r="J37" s="11">
        <f>SUM(IF(PM!M20-PM!M$2=2,0,(IF(PM!M20-PM!M$2=0,2,(IF(PM!M20-PM!M$2&gt;2,-1,(IF(PM!M20-PM!M$2=-1,4,(IF(PM!M20-PM!M$2=-2,8,IF(PM!M20-PM!M$2=1,1)))))))))))</f>
        <v>1</v>
      </c>
      <c r="K37" s="11"/>
      <c r="L37" s="11">
        <f>SUM(IF(PM!O20-PM!O$2=2,0,(IF(PM!O20-PM!O$2=0,2,(IF(PM!O20-PM!O$2&gt;2,-1,(IF(PM!O20-PM!O$2=-1,4,(IF(PM!O20-PM!O$2=-2,8,IF(PM!O20-PM!O$2=1,1)))))))))))</f>
        <v>2</v>
      </c>
      <c r="M37" s="11">
        <f>SUM(IF(PM!P20-PM!P$2=2,0,(IF(PM!P20-PM!P$2=0,2,(IF(PM!P20-PM!P$2&gt;2,-1,(IF(PM!P20-PM!P$2=-1,4,(IF(PM!P20-PM!P$2=-2,8,IF(PM!P20-PM!P$2=1,1)))))))))))</f>
        <v>2</v>
      </c>
      <c r="N37" s="11">
        <f>SUM(IF(PM!Q20-PM!Q$2=2,0,(IF(PM!Q20-PM!Q$2=0,2,(IF(PM!Q20-PM!Q$2&gt;2,-1,(IF(PM!Q20-PM!Q$2=-1,4,(IF(PM!Q20-PM!Q$2=-2,8,IF(PM!Q20-PM!Q$2=1,1)))))))))))</f>
        <v>-1</v>
      </c>
      <c r="O37" s="11">
        <f>SUM(IF(PM!R20-PM!R$2=2,0,(IF(PM!R20-PM!R$2=0,2,(IF(PM!R20-PM!R$2&gt;2,-1,(IF(PM!R20-PM!R$2=-1,4,(IF(PM!R20-PM!R$2=-2,8,IF(PM!R20-PM!R$2=1,1)))))))))))</f>
        <v>1</v>
      </c>
      <c r="P37" s="11">
        <f>SUM(IF(PM!S20-PM!S$2=2,0,(IF(PM!S20-PM!S$2=0,2,(IF(PM!S20-PM!S$2&gt;2,-1,(IF(PM!S20-PM!S$2=-1,4,(IF(PM!S20-PM!S$2=-2,8,IF(PM!S20-PM!S$2=1,1)))))))))))</f>
        <v>0</v>
      </c>
      <c r="Q37" s="11">
        <f>SUM(IF(PM!T20-PM!T$2=2,0,(IF(PM!T20-PM!T$2=0,2,(IF(PM!T20-PM!T$2&gt;2,-1,(IF(PM!T20-PM!T$2=-1,4,(IF(PM!T20-PM!T$2=-2,8,IF(PM!T20-PM!T$2=1,1)))))))))))</f>
        <v>1</v>
      </c>
      <c r="R37" s="11">
        <f>SUM(IF(PM!U20-PM!U$2=2,0,(IF(PM!U20-PM!U$2=0,2,(IF(PM!U20-PM!U$2&gt;2,-1,(IF(PM!U20-PM!U$2=-1,4,(IF(PM!U20-PM!U$2=-2,8,IF(PM!U20-PM!U$2=1,1)))))))))))</f>
        <v>1</v>
      </c>
      <c r="S37" s="11">
        <f>SUM(IF(PM!V20-PM!V$2=2,0,(IF(PM!V20-PM!V$2=0,2,(IF(PM!V20-PM!V$2&gt;2,-1,(IF(PM!V20-PM!V$2=-1,4,(IF(PM!V20-PM!V$2=-2,8,IF(PM!V20-PM!V$2=1,1)))))))))))</f>
        <v>2</v>
      </c>
      <c r="T37" s="11">
        <f>SUM(IF(PM!W20-PM!W$2=2,0,(IF(PM!W20-PM!W$2=0,2,(IF(PM!W20-PM!W$2&gt;2,-1,(IF(PM!W20-PM!W$2=-1,4,(IF(PM!W20-PM!W$2=-2,8,IF(PM!W20-PM!W$2=1,1)))))))))))</f>
        <v>1</v>
      </c>
      <c r="U37" s="177"/>
      <c r="V37" s="231"/>
      <c r="W37" s="20"/>
      <c r="X37" s="173"/>
      <c r="Y37" s="112"/>
    </row>
    <row r="38" spans="1:25" ht="14.25" customHeight="1">
      <c r="A38" s="124" t="str">
        <f>PM!A21</f>
        <v>Blaine</v>
      </c>
      <c r="B38" s="11">
        <f>SUM(IF(PM!E21-PM!E$2=2,0,(IF(PM!E21-PM!E$2=0,2,(IF(PM!E21-PM!E$2&gt;2,-1,(IF(PM!E21-PM!E$2=-1,4,(IF(PM!E21-PM!E$2=-2,8,IF(PM!E21-PM!E$2=1,1)))))))))))</f>
        <v>0</v>
      </c>
      <c r="C38" s="11">
        <f>SUM(IF(PM!F21-PM!F$2=2,0,(IF(PM!F21-PM!F$2=0,2,(IF(PM!F21-PM!F$2&gt;2,-1,(IF(PM!F21-PM!F$2=-1,4,(IF(PM!F21-PM!F$2=-2,8,IF(PM!F21-PM!F$2=1,1)))))))))))</f>
        <v>0</v>
      </c>
      <c r="D38" s="11">
        <f>SUM(IF(PM!G21-PM!G$2=2,0,(IF(PM!G21-PM!G$2=0,2,(IF(PM!G21-PM!G$2&gt;2,-1,(IF(PM!G21-PM!G$2=-1,4,(IF(PM!G21-PM!G$2=-2,8,IF(PM!G21-PM!G$2=1,1)))))))))))</f>
        <v>-1</v>
      </c>
      <c r="E38" s="11">
        <f>SUM(IF(PM!H21-PM!H$2=2,0,(IF(PM!H21-PM!H$2=0,2,(IF(PM!H21-PM!H$2&gt;2,-1,(IF(PM!H21-PM!H$2=-1,4,(IF(PM!H21-PM!H$2=-2,8,IF(PM!H21-PM!H$2=1,1)))))))))))</f>
        <v>1</v>
      </c>
      <c r="F38" s="11">
        <f>SUM(IF(PM!I21-PM!I$2=2,0,(IF(PM!I21-PM!I$2=0,2,(IF(PM!I21-PM!I$2&gt;2,-1,(IF(PM!I21-PM!I$2=-1,4,(IF(PM!I21-PM!I$2=-2,8,IF(PM!I21-PM!I$2=1,1)))))))))))</f>
        <v>1</v>
      </c>
      <c r="G38" s="11">
        <f>SUM(IF(PM!J21-PM!J$2=2,0,(IF(PM!J21-PM!J$2=0,2,(IF(PM!J21-PM!J$2&gt;2,-1,(IF(PM!J21-PM!J$2=-1,4,(IF(PM!J21-PM!J$2=-2,8,IF(PM!J21-PM!J$2=1,1)))))))))))</f>
        <v>1</v>
      </c>
      <c r="H38" s="11">
        <f>SUM(IF(PM!K21-PM!K$2=2,0,(IF(PM!K21-PM!K$2=0,2,(IF(PM!K21-PM!K$2&gt;2,-1,(IF(PM!K21-PM!K$2=-1,4,(IF(PM!K21-PM!K$2=-2,8,IF(PM!K21-PM!K$2=1,1)))))))))))</f>
        <v>2</v>
      </c>
      <c r="I38" s="11">
        <f>SUM(IF(PM!L21-PM!L$2=2,0,(IF(PM!L21-PM!L$2=0,2,(IF(PM!L21-PM!L$2&gt;2,-1,(IF(PM!L21-PM!L$2=-1,4,(IF(PM!L21-PM!L$2=-2,8,IF(PM!L21-PM!L$2=1,1)))))))))))</f>
        <v>1</v>
      </c>
      <c r="J38" s="11">
        <f>SUM(IF(PM!M21-PM!M$2=2,0,(IF(PM!M21-PM!M$2=0,2,(IF(PM!M21-PM!M$2&gt;2,-1,(IF(PM!M21-PM!M$2=-1,4,(IF(PM!M21-PM!M$2=-2,8,IF(PM!M21-PM!M$2=1,1)))))))))))</f>
        <v>2</v>
      </c>
      <c r="K38" s="11"/>
      <c r="L38" s="11">
        <f>SUM(IF(PM!O21-PM!O$2=2,0,(IF(PM!O21-PM!O$2=0,2,(IF(PM!O21-PM!O$2&gt;2,-1,(IF(PM!O21-PM!O$2=-1,4,(IF(PM!O21-PM!O$2=-2,8,IF(PM!O21-PM!O$2=1,1)))))))))))</f>
        <v>-1</v>
      </c>
      <c r="M38" s="11">
        <f>SUM(IF(PM!P21-PM!P$2=2,0,(IF(PM!P21-PM!P$2=0,2,(IF(PM!P21-PM!P$2&gt;2,-1,(IF(PM!P21-PM!P$2=-1,4,(IF(PM!P21-PM!P$2=-2,8,IF(PM!P21-PM!P$2=1,1)))))))))))</f>
        <v>2</v>
      </c>
      <c r="N38" s="11">
        <f>SUM(IF(PM!Q21-PM!Q$2=2,0,(IF(PM!Q21-PM!Q$2=0,2,(IF(PM!Q21-PM!Q$2&gt;2,-1,(IF(PM!Q21-PM!Q$2=-1,4,(IF(PM!Q21-PM!Q$2=-2,8,IF(PM!Q21-PM!Q$2=1,1)))))))))))</f>
        <v>1</v>
      </c>
      <c r="O38" s="11">
        <f>SUM(IF(PM!R21-PM!R$2=2,0,(IF(PM!R21-PM!R$2=0,2,(IF(PM!R21-PM!R$2&gt;2,-1,(IF(PM!R21-PM!R$2=-1,4,(IF(PM!R21-PM!R$2=-2,8,IF(PM!R21-PM!R$2=1,1)))))))))))</f>
        <v>1</v>
      </c>
      <c r="P38" s="11">
        <f>SUM(IF(PM!S21-PM!S$2=2,0,(IF(PM!S21-PM!S$2=0,2,(IF(PM!S21-PM!S$2&gt;2,-1,(IF(PM!S21-PM!S$2=-1,4,(IF(PM!S21-PM!S$2=-2,8,IF(PM!S21-PM!S$2=1,1)))))))))))</f>
        <v>-1</v>
      </c>
      <c r="Q38" s="11">
        <f>SUM(IF(PM!T21-PM!T$2=2,0,(IF(PM!T21-PM!T$2=0,2,(IF(PM!T21-PM!T$2&gt;2,-1,(IF(PM!T21-PM!T$2=-1,4,(IF(PM!T21-PM!T$2=-2,8,IF(PM!T21-PM!T$2=1,1)))))))))))</f>
        <v>2</v>
      </c>
      <c r="R38" s="11">
        <f>SUM(IF(PM!U21-PM!U$2=2,0,(IF(PM!U21-PM!U$2=0,2,(IF(PM!U21-PM!U$2&gt;2,-1,(IF(PM!U21-PM!U$2=-1,4,(IF(PM!U21-PM!U$2=-2,8,IF(PM!U21-PM!U$2=1,1)))))))))))</f>
        <v>1</v>
      </c>
      <c r="S38" s="11">
        <f>SUM(IF(PM!V21-PM!V$2=2,0,(IF(PM!V21-PM!V$2=0,2,(IF(PM!V21-PM!V$2&gt;2,-1,(IF(PM!V21-PM!V$2=-1,4,(IF(PM!V21-PM!V$2=-2,8,IF(PM!V21-PM!V$2=1,1)))))))))))</f>
        <v>-1</v>
      </c>
      <c r="T38" s="11">
        <f>SUM(IF(PM!W21-PM!W$2=2,0,(IF(PM!W21-PM!W$2=0,2,(IF(PM!W21-PM!W$2&gt;2,-1,(IF(PM!W21-PM!W$2=-1,4,(IF(PM!W21-PM!W$2=-2,8,IF(PM!W21-PM!W$2=1,1)))))))))))</f>
        <v>-1</v>
      </c>
      <c r="U38" s="177"/>
      <c r="V38" s="231"/>
      <c r="W38" s="20"/>
      <c r="X38" s="173"/>
      <c r="Y38" s="112"/>
    </row>
    <row r="39" spans="1:25" ht="14.25" customHeight="1">
      <c r="A39" s="124" t="str">
        <f>PM!A22</f>
        <v>Mike C</v>
      </c>
      <c r="B39" s="11">
        <f>SUM(IF(PM!E22-PM!E$2=2,0,(IF(PM!E22-PM!E$2=0,2,(IF(PM!E22-PM!E$2&gt;2,-1,(IF(PM!E22-PM!E$2=-1,4,(IF(PM!E22-PM!E$2=-2,8,IF(PM!E22-PM!E$2=1,1)))))))))))</f>
        <v>4</v>
      </c>
      <c r="C39" s="11">
        <f>SUM(IF(PM!F22-PM!F$2=2,0,(IF(PM!F22-PM!F$2=0,2,(IF(PM!F22-PM!F$2&gt;2,-1,(IF(PM!F22-PM!F$2=-1,4,(IF(PM!F22-PM!F$2=-2,8,IF(PM!F22-PM!F$2=1,1)))))))))))</f>
        <v>2</v>
      </c>
      <c r="D39" s="11">
        <f>SUM(IF(PM!G22-PM!G$2=2,0,(IF(PM!G22-PM!G$2=0,2,(IF(PM!G22-PM!G$2&gt;2,-1,(IF(PM!G22-PM!G$2=-1,4,(IF(PM!G22-PM!G$2=-2,8,IF(PM!G22-PM!G$2=1,1)))))))))))</f>
        <v>2</v>
      </c>
      <c r="E39" s="11">
        <f>SUM(IF(PM!H22-PM!H$2=2,0,(IF(PM!H22-PM!H$2=0,2,(IF(PM!H22-PM!H$2&gt;2,-1,(IF(PM!H22-PM!H$2=-1,4,(IF(PM!H22-PM!H$2=-2,8,IF(PM!H22-PM!H$2=1,1)))))))))))</f>
        <v>2</v>
      </c>
      <c r="F39" s="11">
        <f>SUM(IF(PM!I22-PM!I$2=2,0,(IF(PM!I22-PM!I$2=0,2,(IF(PM!I22-PM!I$2&gt;2,-1,(IF(PM!I22-PM!I$2=-1,4,(IF(PM!I22-PM!I$2=-2,8,IF(PM!I22-PM!I$2=1,1)))))))))))</f>
        <v>4</v>
      </c>
      <c r="G39" s="11">
        <f>SUM(IF(PM!J22-PM!J$2=2,0,(IF(PM!J22-PM!J$2=0,2,(IF(PM!J22-PM!J$2&gt;2,-1,(IF(PM!J22-PM!J$2=-1,4,(IF(PM!J22-PM!J$2=-2,8,IF(PM!J22-PM!J$2=1,1)))))))))))</f>
        <v>1</v>
      </c>
      <c r="H39" s="11">
        <f>SUM(IF(PM!K22-PM!K$2=2,0,(IF(PM!K22-PM!K$2=0,2,(IF(PM!K22-PM!K$2&gt;2,-1,(IF(PM!K22-PM!K$2=-1,4,(IF(PM!K22-PM!K$2=-2,8,IF(PM!K22-PM!K$2=1,1)))))))))))</f>
        <v>1</v>
      </c>
      <c r="I39" s="11">
        <f>SUM(IF(PM!L22-PM!L$2=2,0,(IF(PM!L22-PM!L$2=0,2,(IF(PM!L22-PM!L$2&gt;2,-1,(IF(PM!L22-PM!L$2=-1,4,(IF(PM!L22-PM!L$2=-2,8,IF(PM!L22-PM!L$2=1,1)))))))))))</f>
        <v>1</v>
      </c>
      <c r="J39" s="11">
        <f>SUM(IF(PM!M22-PM!M$2=2,0,(IF(PM!M22-PM!M$2=0,2,(IF(PM!M22-PM!M$2&gt;2,-1,(IF(PM!M22-PM!M$2=-1,4,(IF(PM!M22-PM!M$2=-2,8,IF(PM!M22-PM!M$2=1,1)))))))))))</f>
        <v>2</v>
      </c>
      <c r="K39" s="11"/>
      <c r="L39" s="11">
        <f>SUM(IF(PM!O22-PM!O$2=2,0,(IF(PM!O22-PM!O$2=0,2,(IF(PM!O22-PM!O$2&gt;2,-1,(IF(PM!O22-PM!O$2=-1,4,(IF(PM!O22-PM!O$2=-2,8,IF(PM!O22-PM!O$2=1,1)))))))))))</f>
        <v>1</v>
      </c>
      <c r="M39" s="11">
        <f>SUM(IF(PM!P22-PM!P$2=2,0,(IF(PM!P22-PM!P$2=0,2,(IF(PM!P22-PM!P$2&gt;2,-1,(IF(PM!P22-PM!P$2=-1,4,(IF(PM!P22-PM!P$2=-2,8,IF(PM!P22-PM!P$2=1,1)))))))))))</f>
        <v>4</v>
      </c>
      <c r="N39" s="11">
        <f>SUM(IF(PM!Q22-PM!Q$2=2,0,(IF(PM!Q22-PM!Q$2=0,2,(IF(PM!Q22-PM!Q$2&gt;2,-1,(IF(PM!Q22-PM!Q$2=-1,4,(IF(PM!Q22-PM!Q$2=-2,8,IF(PM!Q22-PM!Q$2=1,1)))))))))))</f>
        <v>1</v>
      </c>
      <c r="O39" s="11">
        <f>SUM(IF(PM!R22-PM!R$2=2,0,(IF(PM!R22-PM!R$2=0,2,(IF(PM!R22-PM!R$2&gt;2,-1,(IF(PM!R22-PM!R$2=-1,4,(IF(PM!R22-PM!R$2=-2,8,IF(PM!R22-PM!R$2=1,1)))))))))))</f>
        <v>1</v>
      </c>
      <c r="P39" s="11">
        <f>SUM(IF(PM!S22-PM!S$2=2,0,(IF(PM!S22-PM!S$2=0,2,(IF(PM!S22-PM!S$2&gt;2,-1,(IF(PM!S22-PM!S$2=-1,4,(IF(PM!S22-PM!S$2=-2,8,IF(PM!S22-PM!S$2=1,1)))))))))))</f>
        <v>1</v>
      </c>
      <c r="Q39" s="11">
        <f>SUM(IF(PM!T22-PM!T$2=2,0,(IF(PM!T22-PM!T$2=0,2,(IF(PM!T22-PM!T$2&gt;2,-1,(IF(PM!T22-PM!T$2=-1,4,(IF(PM!T22-PM!T$2=-2,8,IF(PM!T22-PM!T$2=1,1)))))))))))</f>
        <v>-1</v>
      </c>
      <c r="R39" s="11">
        <f>SUM(IF(PM!U22-PM!U$2=2,0,(IF(PM!U22-PM!U$2=0,2,(IF(PM!U22-PM!U$2&gt;2,-1,(IF(PM!U22-PM!U$2=-1,4,(IF(PM!U22-PM!U$2=-2,8,IF(PM!U22-PM!U$2=1,1)))))))))))</f>
        <v>1</v>
      </c>
      <c r="S39" s="11">
        <f>SUM(IF(PM!V22-PM!V$2=2,0,(IF(PM!V22-PM!V$2=0,2,(IF(PM!V22-PM!V$2&gt;2,-1,(IF(PM!V22-PM!V$2=-1,4,(IF(PM!V22-PM!V$2=-2,8,IF(PM!V22-PM!V$2=1,1)))))))))))</f>
        <v>2</v>
      </c>
      <c r="T39" s="11">
        <f>SUM(IF(PM!W22-PM!W$2=2,0,(IF(PM!W22-PM!W$2=0,2,(IF(PM!W22-PM!W$2&gt;2,-1,(IF(PM!W22-PM!W$2=-1,4,(IF(PM!W22-PM!W$2=-2,8,IF(PM!W22-PM!W$2=1,1)))))))))))</f>
        <v>1</v>
      </c>
      <c r="U39" s="177"/>
      <c r="V39" s="231"/>
      <c r="W39" s="20"/>
      <c r="X39" s="173"/>
      <c r="Y39" s="112"/>
    </row>
    <row r="40" spans="1:25" ht="14.25" customHeight="1">
      <c r="A40" s="19"/>
      <c r="B40" s="17">
        <f t="shared" ref="B40:J40" si="16">SUM(B36:B39)</f>
        <v>4</v>
      </c>
      <c r="C40" s="17">
        <f t="shared" si="16"/>
        <v>3</v>
      </c>
      <c r="D40" s="17">
        <f t="shared" si="16"/>
        <v>2</v>
      </c>
      <c r="E40" s="17">
        <f t="shared" si="16"/>
        <v>5</v>
      </c>
      <c r="F40" s="17">
        <f t="shared" si="16"/>
        <v>6</v>
      </c>
      <c r="G40" s="17">
        <f t="shared" si="16"/>
        <v>2</v>
      </c>
      <c r="H40" s="17">
        <f t="shared" si="16"/>
        <v>5</v>
      </c>
      <c r="I40" s="17">
        <f t="shared" si="16"/>
        <v>0</v>
      </c>
      <c r="J40" s="17">
        <f t="shared" si="16"/>
        <v>6</v>
      </c>
      <c r="K40" s="11"/>
      <c r="L40" s="17">
        <f t="shared" ref="L40:T40" si="17">SUM(L36:L39)</f>
        <v>1</v>
      </c>
      <c r="M40" s="17">
        <f t="shared" si="17"/>
        <v>7</v>
      </c>
      <c r="N40" s="17">
        <f>SUM(N36:N39)</f>
        <v>3</v>
      </c>
      <c r="O40" s="17">
        <f t="shared" si="17"/>
        <v>3</v>
      </c>
      <c r="P40" s="17">
        <f t="shared" si="17"/>
        <v>-1</v>
      </c>
      <c r="Q40" s="17">
        <f t="shared" si="17"/>
        <v>2</v>
      </c>
      <c r="R40" s="17">
        <f t="shared" si="17"/>
        <v>4</v>
      </c>
      <c r="S40" s="17">
        <f t="shared" si="17"/>
        <v>2</v>
      </c>
      <c r="T40" s="17">
        <f t="shared" si="17"/>
        <v>1</v>
      </c>
      <c r="U40" s="177"/>
      <c r="V40" s="133"/>
      <c r="W40" s="20"/>
      <c r="X40" s="173"/>
      <c r="Y40" s="112"/>
    </row>
    <row r="41" spans="1:25" ht="14.25" customHeight="1">
      <c r="A41" s="146"/>
      <c r="B41" s="25"/>
      <c r="C41" s="25">
        <f>SUM(B40:C40)</f>
        <v>7</v>
      </c>
      <c r="D41" s="25">
        <f t="shared" ref="D41:J41" si="18">SUM(D40+C41)</f>
        <v>9</v>
      </c>
      <c r="E41" s="25">
        <f t="shared" si="18"/>
        <v>14</v>
      </c>
      <c r="F41" s="25">
        <f t="shared" si="18"/>
        <v>20</v>
      </c>
      <c r="G41" s="24">
        <f t="shared" si="18"/>
        <v>22</v>
      </c>
      <c r="H41" s="24">
        <f t="shared" si="18"/>
        <v>27</v>
      </c>
      <c r="I41" s="24">
        <f t="shared" si="18"/>
        <v>27</v>
      </c>
      <c r="J41" s="24">
        <f t="shared" si="18"/>
        <v>33</v>
      </c>
      <c r="K41" s="25"/>
      <c r="L41" s="25"/>
      <c r="M41" s="25">
        <f>SUM(M40+L40)</f>
        <v>8</v>
      </c>
      <c r="N41" s="25">
        <f t="shared" ref="N41:T41" si="19">SUM(N40+M41)</f>
        <v>11</v>
      </c>
      <c r="O41" s="25">
        <f t="shared" si="19"/>
        <v>14</v>
      </c>
      <c r="P41" s="25">
        <f t="shared" si="19"/>
        <v>13</v>
      </c>
      <c r="Q41" s="25">
        <f t="shared" si="19"/>
        <v>15</v>
      </c>
      <c r="R41" s="25">
        <f t="shared" si="19"/>
        <v>19</v>
      </c>
      <c r="S41" s="25">
        <f t="shared" si="19"/>
        <v>21</v>
      </c>
      <c r="T41" s="25">
        <f t="shared" si="19"/>
        <v>22</v>
      </c>
      <c r="U41" s="168"/>
      <c r="V41" s="133"/>
      <c r="W41" s="20"/>
      <c r="X41" s="173"/>
      <c r="Y41" s="112"/>
    </row>
    <row r="42" spans="1:25" ht="14.25" customHeight="1">
      <c r="A42" s="149"/>
      <c r="B42" s="231"/>
      <c r="C42" s="231"/>
      <c r="D42" s="231"/>
      <c r="E42" s="231"/>
      <c r="F42" s="231"/>
      <c r="G42" s="130"/>
      <c r="H42" s="231" t="s">
        <v>28</v>
      </c>
      <c r="I42" s="232"/>
      <c r="J42" s="134">
        <f>SUM(J41-'2020 EoS Pairings'!N20)</f>
        <v>-8</v>
      </c>
      <c r="K42" s="135"/>
      <c r="L42" s="231"/>
      <c r="M42" s="231"/>
      <c r="N42" s="130"/>
      <c r="O42" s="231"/>
      <c r="P42" s="231"/>
      <c r="Q42" s="231"/>
      <c r="R42" s="231" t="s">
        <v>29</v>
      </c>
      <c r="S42" s="232"/>
      <c r="T42" s="134">
        <f>SUM(T41-'2020 EoS Pairings'!O20)</f>
        <v>-19</v>
      </c>
      <c r="U42" s="162"/>
      <c r="V42" s="134">
        <f>SUM(J42,T42)</f>
        <v>-27</v>
      </c>
      <c r="X42" s="173"/>
      <c r="Y42" s="112"/>
    </row>
    <row r="43" spans="1:25" ht="14.25" customHeight="1">
      <c r="A43" s="232"/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169"/>
      <c r="V43" s="232"/>
      <c r="X43" s="173"/>
      <c r="Y43" s="112"/>
    </row>
    <row r="44" spans="1:25" ht="14.25" customHeight="1">
      <c r="A44" s="152" t="str">
        <f>PM!A23</f>
        <v>Frank</v>
      </c>
      <c r="B44" s="153">
        <f>SUM(IF(PM!E23-PM!E$2=2,0,(IF(PM!E23-PM!E$2=0,2,(IF(PM!E23-PM!E$2&gt;2,-1,(IF(PM!E23-PM!E$2=-1,4,(IF(PM!E23-PM!E$2=-2,8,IF(PM!E23-PM!E$2=1,1)))))))))))</f>
        <v>2</v>
      </c>
      <c r="C44" s="153">
        <f>SUM(IF(PM!F23-PM!F$2=2,0,(IF(PM!F23-PM!F$2=0,2,(IF(PM!F23-PM!F$2&gt;2,-1,(IF(PM!F23-PM!F$2=-1,4,(IF(PM!F23-PM!F$2=-2,8,IF(PM!F23-PM!F$2=1,1)))))))))))</f>
        <v>0</v>
      </c>
      <c r="D44" s="153">
        <f>SUM(IF(PM!G23-PM!G$2=2,0,(IF(PM!G23-PM!G$2=0,2,(IF(PM!G23-PM!G$2&gt;2,-1,(IF(PM!G23-PM!G$2=-1,4,(IF(PM!G23-PM!G$2=-2,8,IF(PM!G23-PM!G$2=1,1)))))))))))</f>
        <v>-1</v>
      </c>
      <c r="E44" s="153">
        <f>SUM(IF(PM!H23-PM!H$2=2,0,(IF(PM!H23-PM!H$2=0,2,(IF(PM!H23-PM!H$2&gt;2,-1,(IF(PM!H23-PM!H$2=-1,4,(IF(PM!H23-PM!H$2=-2,8,IF(PM!H23-PM!H$2=1,1)))))))))))</f>
        <v>-1</v>
      </c>
      <c r="F44" s="153">
        <f>SUM(IF(PM!I23-PM!I$2=2,0,(IF(PM!I23-PM!I$2=0,2,(IF(PM!I23-PM!I$2&gt;2,-1,(IF(PM!I23-PM!I$2=-1,4,(IF(PM!I23-PM!I$2=-2,8,IF(PM!I23-PM!I$2=1,1)))))))))))</f>
        <v>-1</v>
      </c>
      <c r="G44" s="153">
        <f>SUM(IF(PM!J23-PM!J$2=2,0,(IF(PM!J23-PM!J$2=0,2,(IF(PM!J23-PM!J$2&gt;2,-1,(IF(PM!J23-PM!J$2=-1,4,(IF(PM!J23-PM!J$2=-2,8,IF(PM!J23-PM!J$2=1,1)))))))))))</f>
        <v>-1</v>
      </c>
      <c r="H44" s="153">
        <f>SUM(IF(PM!K23-PM!K$2=2,0,(IF(PM!K23-PM!K$2=0,2,(IF(PM!K23-PM!K$2&gt;2,-1,(IF(PM!K23-PM!K$2=-1,4,(IF(PM!K23-PM!K$2=-2,8,IF(PM!K23-PM!K$2=1,1)))))))))))</f>
        <v>-1</v>
      </c>
      <c r="I44" s="153">
        <f>SUM(IF(PM!L23-PM!L$2=2,0,(IF(PM!L23-PM!L$2=0,2,(IF(PM!L23-PM!L$2&gt;2,-1,(IF(PM!L23-PM!L$2=-1,4,(IF(PM!L23-PM!L$2=-2,8,IF(PM!L23-PM!L$2=1,1)))))))))))</f>
        <v>-1</v>
      </c>
      <c r="J44" s="153">
        <f>SUM(IF(PM!M23-PM!M$2=2,0,(IF(PM!M23-PM!M$2=0,2,(IF(PM!M23-PM!M$2&gt;2,-1,(IF(PM!M23-PM!M$2=-1,4,(IF(PM!M23-PM!M$2=-2,8,IF(PM!M23-PM!M$2=1,1)))))))))))</f>
        <v>1</v>
      </c>
      <c r="K44" s="153"/>
      <c r="L44" s="153">
        <f>SUM(IF(PM!O23-PM!O$2=2,0,(IF(PM!O23-PM!O$2=0,2,(IF(PM!O23-PM!O$2&gt;2,-1,(IF(PM!O23-PM!O$2=-1,4,(IF(PM!O23-PM!O$2=-2,8,IF(PM!O23-PM!O$2=1,1)))))))))))</f>
        <v>1</v>
      </c>
      <c r="M44" s="153">
        <f>SUM(IF(PM!P23-PM!P$2=2,0,(IF(PM!P23-PM!P$2=0,2,(IF(PM!P23-PM!P$2&gt;2,-1,(IF(PM!P23-PM!P$2=-1,4,(IF(PM!P23-PM!P$2=-2,8,IF(PM!P23-PM!P$2=1,1)))))))))))</f>
        <v>0</v>
      </c>
      <c r="N44" s="153">
        <f>SUM(IF(PM!Q23-PM!Q$2=2,0,(IF(PM!Q23-PM!Q$2=0,2,(IF(PM!Q23-PM!Q$2&gt;2,-1,(IF(PM!Q23-PM!Q$2=-1,4,(IF(PM!Q23-PM!Q$2=-2,8,IF(PM!Q23-PM!Q$2=1,1)))))))))))</f>
        <v>0</v>
      </c>
      <c r="O44" s="153">
        <f>SUM(IF(PM!R23-PM!R$2=2,0,(IF(PM!R23-PM!R$2=0,2,(IF(PM!R23-PM!R$2&gt;2,-1,(IF(PM!R23-PM!R$2=-1,4,(IF(PM!R23-PM!R$2=-2,8,IF(PM!R23-PM!R$2=1,1)))))))))))</f>
        <v>1</v>
      </c>
      <c r="P44" s="153">
        <f>SUM(IF(PM!S23-PM!S$2=2,0,(IF(PM!S23-PM!S$2=0,2,(IF(PM!S23-PM!S$2&gt;2,-1,(IF(PM!S23-PM!S$2=-1,4,(IF(PM!S23-PM!S$2=-2,8,IF(PM!S23-PM!S$2=1,1)))))))))))</f>
        <v>0</v>
      </c>
      <c r="Q44" s="153">
        <f>SUM(IF(PM!T23-PM!T$2=2,0,(IF(PM!T23-PM!T$2=0,2,(IF(PM!T23-PM!T$2&gt;2,-1,(IF(PM!T23-PM!T$2=-1,4,(IF(PM!T23-PM!T$2=-2,8,IF(PM!T23-PM!T$2=1,1)))))))))))</f>
        <v>0</v>
      </c>
      <c r="R44" s="153">
        <f>SUM(IF(PM!U23-PM!U$2=2,0,(IF(PM!U23-PM!U$2=0,2,(IF(PM!U23-PM!U$2&gt;2,-1,(IF(PM!U23-PM!U$2=-1,4,(IF(PM!U23-PM!U$2=-2,8,IF(PM!U23-PM!U$2=1,1)))))))))))</f>
        <v>1</v>
      </c>
      <c r="S44" s="153">
        <f>SUM(IF(PM!V23-PM!V$2=2,0,(IF(PM!V23-PM!V$2=0,2,(IF(PM!V23-PM!V$2&gt;2,-1,(IF(PM!V23-PM!V$2=-1,4,(IF(PM!V23-PM!V$2=-2,8,IF(PM!V23-PM!V$2=1,1)))))))))))</f>
        <v>0</v>
      </c>
      <c r="T44" s="153">
        <f>SUM(IF(PM!W23-PM!W$2=2,0,(IF(PM!W23-PM!W$2=0,2,(IF(PM!W23-PM!W$2&gt;2,-1,(IF(PM!W23-PM!W$2=-1,4,(IF(PM!W23-PM!W$2=-2,8,IF(PM!W23-PM!W$2=1,1)))))))))))</f>
        <v>-1</v>
      </c>
      <c r="U44" s="170"/>
      <c r="V44" s="233"/>
      <c r="X44" s="173"/>
      <c r="Y44" s="112"/>
    </row>
    <row r="45" spans="1:25" ht="14.25" customHeight="1">
      <c r="A45" s="152" t="str">
        <f>PM!A24</f>
        <v>Malcolm</v>
      </c>
      <c r="B45" s="153">
        <f>SUM(IF(PM!E24-PM!E$2=2,0,(IF(PM!E24-PM!E$2=0,2,(IF(PM!E24-PM!E$2&gt;2,-1,(IF(PM!E24-PM!E$2=-1,4,(IF(PM!E24-PM!E$2=-2,8,IF(PM!E24-PM!E$2=1,1)))))))))))</f>
        <v>-1</v>
      </c>
      <c r="C45" s="153">
        <f>SUM(IF(PM!F24-PM!F$2=2,0,(IF(PM!F24-PM!F$2=0,2,(IF(PM!F24-PM!F$2&gt;2,-1,(IF(PM!F24-PM!F$2=-1,4,(IF(PM!F24-PM!F$2=-2,8,IF(PM!F24-PM!F$2=1,1)))))))))))</f>
        <v>4</v>
      </c>
      <c r="D45" s="153">
        <f>SUM(IF(PM!G24-PM!G$2=2,0,(IF(PM!G24-PM!G$2=0,2,(IF(PM!G24-PM!G$2&gt;2,-1,(IF(PM!G24-PM!G$2=-1,4,(IF(PM!G24-PM!G$2=-2,8,IF(PM!G24-PM!G$2=1,1)))))))))))</f>
        <v>0</v>
      </c>
      <c r="E45" s="153">
        <f>SUM(IF(PM!H24-PM!H$2=2,0,(IF(PM!H24-PM!H$2=0,2,(IF(PM!H24-PM!H$2&gt;2,-1,(IF(PM!H24-PM!H$2=-1,4,(IF(PM!H24-PM!H$2=-2,8,IF(PM!H24-PM!H$2=1,1)))))))))))</f>
        <v>0</v>
      </c>
      <c r="F45" s="153">
        <f>SUM(IF(PM!I24-PM!I$2=2,0,(IF(PM!I24-PM!I$2=0,2,(IF(PM!I24-PM!I$2&gt;2,-1,(IF(PM!I24-PM!I$2=-1,4,(IF(PM!I24-PM!I$2=-2,8,IF(PM!I24-PM!I$2=1,1)))))))))))</f>
        <v>1</v>
      </c>
      <c r="G45" s="153">
        <f>SUM(IF(PM!J24-PM!J$2=2,0,(IF(PM!J24-PM!J$2=0,2,(IF(PM!J24-PM!J$2&gt;2,-1,(IF(PM!J24-PM!J$2=-1,4,(IF(PM!J24-PM!J$2=-2,8,IF(PM!J24-PM!J$2=1,1)))))))))))</f>
        <v>1</v>
      </c>
      <c r="H45" s="153">
        <f>SUM(IF(PM!K24-PM!K$2=2,0,(IF(PM!K24-PM!K$2=0,2,(IF(PM!K24-PM!K$2&gt;2,-1,(IF(PM!K24-PM!K$2=-1,4,(IF(PM!K24-PM!K$2=-2,8,IF(PM!K24-PM!K$2=1,1)))))))))))</f>
        <v>2</v>
      </c>
      <c r="I45" s="153">
        <f>SUM(IF(PM!L24-PM!L$2=2,0,(IF(PM!L24-PM!L$2=0,2,(IF(PM!L24-PM!L$2&gt;2,-1,(IF(PM!L24-PM!L$2=-1,4,(IF(PM!L24-PM!L$2=-2,8,IF(PM!L24-PM!L$2=1,1)))))))))))</f>
        <v>0</v>
      </c>
      <c r="J45" s="153">
        <f>SUM(IF(PM!M24-PM!M$2=2,0,(IF(PM!M24-PM!M$2=0,2,(IF(PM!M24-PM!M$2&gt;2,-1,(IF(PM!M24-PM!M$2=-1,4,(IF(PM!M24-PM!M$2=-2,8,IF(PM!M24-PM!M$2=1,1)))))))))))</f>
        <v>4</v>
      </c>
      <c r="K45" s="153"/>
      <c r="L45" s="153">
        <f>SUM(IF(PM!O24-PM!O$2=2,0,(IF(PM!O24-PM!O$2=0,2,(IF(PM!O24-PM!O$2&gt;2,-1,(IF(PM!O24-PM!O$2=-1,4,(IF(PM!O24-PM!O$2=-2,8,IF(PM!O24-PM!O$2=1,1)))))))))))</f>
        <v>1</v>
      </c>
      <c r="M45" s="153">
        <f>SUM(IF(PM!P24-PM!P$2=2,0,(IF(PM!P24-PM!P$2=0,2,(IF(PM!P24-PM!P$2&gt;2,-1,(IF(PM!P24-PM!P$2=-1,4,(IF(PM!P24-PM!P$2=-2,8,IF(PM!P24-PM!P$2=1,1)))))))))))</f>
        <v>0</v>
      </c>
      <c r="N45" s="153">
        <f>SUM(IF(PM!Q24-PM!Q$2=2,0,(IF(PM!Q24-PM!Q$2=0,2,(IF(PM!Q24-PM!Q$2&gt;2,-1,(IF(PM!Q24-PM!Q$2=-1,4,(IF(PM!Q24-PM!Q$2=-2,8,IF(PM!Q24-PM!Q$2=1,1)))))))))))</f>
        <v>2</v>
      </c>
      <c r="O45" s="153">
        <f>SUM(IF(PM!R24-PM!R$2=2,0,(IF(PM!R24-PM!R$2=0,2,(IF(PM!R24-PM!R$2&gt;2,-1,(IF(PM!R24-PM!R$2=-1,4,(IF(PM!R24-PM!R$2=-2,8,IF(PM!R24-PM!R$2=1,1)))))))))))</f>
        <v>-1</v>
      </c>
      <c r="P45" s="153">
        <f>SUM(IF(PM!S24-PM!S$2=2,0,(IF(PM!S24-PM!S$2=0,2,(IF(PM!S24-PM!S$2&gt;2,-1,(IF(PM!S24-PM!S$2=-1,4,(IF(PM!S24-PM!S$2=-2,8,IF(PM!S24-PM!S$2=1,1)))))))))))</f>
        <v>1</v>
      </c>
      <c r="Q45" s="153">
        <f>SUM(IF(PM!T24-PM!T$2=2,0,(IF(PM!T24-PM!T$2=0,2,(IF(PM!T24-PM!T$2&gt;2,-1,(IF(PM!T24-PM!T$2=-1,4,(IF(PM!T24-PM!T$2=-2,8,IF(PM!T24-PM!T$2=1,1)))))))))))</f>
        <v>2</v>
      </c>
      <c r="R45" s="153">
        <f>SUM(IF(PM!U24-PM!U$2=2,0,(IF(PM!U24-PM!U$2=0,2,(IF(PM!U24-PM!U$2&gt;2,-1,(IF(PM!U24-PM!U$2=-1,4,(IF(PM!U24-PM!U$2=-2,8,IF(PM!U24-PM!U$2=1,1)))))))))))</f>
        <v>0</v>
      </c>
      <c r="S45" s="153">
        <f>SUM(IF(PM!V24-PM!V$2=2,0,(IF(PM!V24-PM!V$2=0,2,(IF(PM!V24-PM!V$2&gt;2,-1,(IF(PM!V24-PM!V$2=-1,4,(IF(PM!V24-PM!V$2=-2,8,IF(PM!V24-PM!V$2=1,1)))))))))))</f>
        <v>2</v>
      </c>
      <c r="T45" s="153">
        <f>SUM(IF(PM!W24-PM!W$2=2,0,(IF(PM!W24-PM!W$2=0,2,(IF(PM!W24-PM!W$2&gt;2,-1,(IF(PM!W24-PM!W$2=-1,4,(IF(PM!W24-PM!W$2=-2,8,IF(PM!W24-PM!W$2=1,1)))))))))))</f>
        <v>2</v>
      </c>
      <c r="U45" s="126"/>
      <c r="V45" s="233"/>
      <c r="X45" s="173"/>
      <c r="Y45" s="112"/>
    </row>
    <row r="46" spans="1:25" ht="14.25" customHeight="1">
      <c r="A46" s="152" t="str">
        <f>PM!A25</f>
        <v>Mike W</v>
      </c>
      <c r="B46" s="153">
        <f>SUM(IF(PM!E25-PM!E$2=2,0,(IF(PM!E25-PM!E$2=0,2,(IF(PM!E25-PM!E$2&gt;2,-1,(IF(PM!E25-PM!E$2=-1,4,(IF(PM!E25-PM!E$2=-2,8,IF(PM!E25-PM!E$2=1,1)))))))))))</f>
        <v>0</v>
      </c>
      <c r="C46" s="153">
        <f>SUM(IF(PM!F25-PM!F$2=2,0,(IF(PM!F25-PM!F$2=0,2,(IF(PM!F25-PM!F$2&gt;2,-1,(IF(PM!F25-PM!F$2=-1,4,(IF(PM!F25-PM!F$2=-2,8,IF(PM!F25-PM!F$2=1,1)))))))))))</f>
        <v>1</v>
      </c>
      <c r="D46" s="153">
        <f>SUM(IF(PM!G25-PM!G$2=2,0,(IF(PM!G25-PM!G$2=0,2,(IF(PM!G25-PM!G$2&gt;2,-1,(IF(PM!G25-PM!G$2=-1,4,(IF(PM!G25-PM!G$2=-2,8,IF(PM!G25-PM!G$2=1,1)))))))))))</f>
        <v>2</v>
      </c>
      <c r="E46" s="153">
        <f>SUM(IF(PM!H25-PM!H$2=2,0,(IF(PM!H25-PM!H$2=0,2,(IF(PM!H25-PM!H$2&gt;2,-1,(IF(PM!H25-PM!H$2=-1,4,(IF(PM!H25-PM!H$2=-2,8,IF(PM!H25-PM!H$2=1,1)))))))))))</f>
        <v>0</v>
      </c>
      <c r="F46" s="153">
        <f>SUM(IF(PM!I25-PM!I$2=2,0,(IF(PM!I25-PM!I$2=0,2,(IF(PM!I25-PM!I$2&gt;2,-1,(IF(PM!I25-PM!I$2=-1,4,(IF(PM!I25-PM!I$2=-2,8,IF(PM!I25-PM!I$2=1,1)))))))))))</f>
        <v>1</v>
      </c>
      <c r="G46" s="153">
        <f>SUM(IF(PM!J25-PM!J$2=2,0,(IF(PM!J25-PM!J$2=0,2,(IF(PM!J25-PM!J$2&gt;2,-1,(IF(PM!J25-PM!J$2=-1,4,(IF(PM!J25-PM!J$2=-2,8,IF(PM!J25-PM!J$2=1,1)))))))))))</f>
        <v>0</v>
      </c>
      <c r="H46" s="153">
        <f>SUM(IF(PM!K25-PM!K$2=2,0,(IF(PM!K25-PM!K$2=0,2,(IF(PM!K25-PM!K$2&gt;2,-1,(IF(PM!K25-PM!K$2=-1,4,(IF(PM!K25-PM!K$2=-2,8,IF(PM!K25-PM!K$2=1,1)))))))))))</f>
        <v>-1</v>
      </c>
      <c r="I46" s="153">
        <f>SUM(IF(PM!L25-PM!L$2=2,0,(IF(PM!L25-PM!L$2=0,2,(IF(PM!L25-PM!L$2&gt;2,-1,(IF(PM!L25-PM!L$2=-1,4,(IF(PM!L25-PM!L$2=-2,8,IF(PM!L25-PM!L$2=1,1)))))))))))</f>
        <v>2</v>
      </c>
      <c r="J46" s="153">
        <f>SUM(IF(PM!M25-PM!M$2=2,0,(IF(PM!M25-PM!M$2=0,2,(IF(PM!M25-PM!M$2&gt;2,-1,(IF(PM!M25-PM!M$2=-1,4,(IF(PM!M25-PM!M$2=-2,8,IF(PM!M25-PM!M$2=1,1)))))))))))</f>
        <v>0</v>
      </c>
      <c r="K46" s="153"/>
      <c r="L46" s="153">
        <f>SUM(IF(PM!O25-PM!O$2=2,0,(IF(PM!O25-PM!O$2=0,2,(IF(PM!O25-PM!O$2&gt;2,-1,(IF(PM!O25-PM!O$2=-1,4,(IF(PM!O25-PM!O$2=-2,8,IF(PM!O25-PM!O$2=1,1)))))))))))</f>
        <v>0</v>
      </c>
      <c r="M46" s="153">
        <f>SUM(IF(PM!P25-PM!P$2=2,0,(IF(PM!P25-PM!P$2=0,2,(IF(PM!P25-PM!P$2&gt;2,-1,(IF(PM!P25-PM!P$2=-1,4,(IF(PM!P25-PM!P$2=-2,8,IF(PM!P25-PM!P$2=1,1)))))))))))</f>
        <v>4</v>
      </c>
      <c r="N46" s="153">
        <f>SUM(IF(PM!Q25-PM!Q$2=2,0,(IF(PM!Q25-PM!Q$2=0,2,(IF(PM!Q25-PM!Q$2&gt;2,-1,(IF(PM!Q25-PM!Q$2=-1,4,(IF(PM!Q25-PM!Q$2=-2,8,IF(PM!Q25-PM!Q$2=1,1)))))))))))</f>
        <v>2</v>
      </c>
      <c r="O46" s="153">
        <f>SUM(IF(PM!R25-PM!R$2=2,0,(IF(PM!R25-PM!R$2=0,2,(IF(PM!R25-PM!R$2&gt;2,-1,(IF(PM!R25-PM!R$2=-1,4,(IF(PM!R25-PM!R$2=-2,8,IF(PM!R25-PM!R$2=1,1)))))))))))</f>
        <v>2</v>
      </c>
      <c r="P46" s="153">
        <f>SUM(IF(PM!S25-PM!S$2=2,0,(IF(PM!S25-PM!S$2=0,2,(IF(PM!S25-PM!S$2&gt;2,-1,(IF(PM!S25-PM!S$2=-1,4,(IF(PM!S25-PM!S$2=-2,8,IF(PM!S25-PM!S$2=1,1)))))))))))</f>
        <v>1</v>
      </c>
      <c r="Q46" s="153">
        <f>SUM(IF(PM!T25-PM!T$2=2,0,(IF(PM!T25-PM!T$2=0,2,(IF(PM!T25-PM!T$2&gt;2,-1,(IF(PM!T25-PM!T$2=-1,4,(IF(PM!T25-PM!T$2=-2,8,IF(PM!T25-PM!T$2=1,1)))))))))))</f>
        <v>1</v>
      </c>
      <c r="R46" s="153">
        <f>SUM(IF(PM!U25-PM!U$2=2,0,(IF(PM!U25-PM!U$2=0,2,(IF(PM!U25-PM!U$2&gt;2,-1,(IF(PM!U25-PM!U$2=-1,4,(IF(PM!U25-PM!U$2=-2,8,IF(PM!U25-PM!U$2=1,1)))))))))))</f>
        <v>0</v>
      </c>
      <c r="S46" s="153">
        <f>SUM(IF(PM!V25-PM!V$2=2,0,(IF(PM!V25-PM!V$2=0,2,(IF(PM!V25-PM!V$2&gt;2,-1,(IF(PM!V25-PM!V$2=-1,4,(IF(PM!V25-PM!V$2=-2,8,IF(PM!V25-PM!V$2=1,1)))))))))))</f>
        <v>1</v>
      </c>
      <c r="T46" s="153">
        <f>SUM(IF(PM!W25-PM!W$2=2,0,(IF(PM!W25-PM!W$2=0,2,(IF(PM!W25-PM!W$2&gt;2,-1,(IF(PM!W25-PM!W$2=-1,4,(IF(PM!W25-PM!W$2=-2,8,IF(PM!W25-PM!W$2=1,1)))))))))))</f>
        <v>0</v>
      </c>
      <c r="U46" s="126"/>
      <c r="V46" s="233"/>
      <c r="X46" s="173"/>
      <c r="Y46" s="112"/>
    </row>
    <row r="47" spans="1:25" ht="14.25" customHeight="1">
      <c r="A47" s="152"/>
      <c r="B47" s="153">
        <f>SUM(IF(PM!E26-PM!E$2=2,0,(IF(PM!E26-PM!E$2=0,2,(IF(PM!E26-PM!E$2&gt;2,-1,(IF(PM!E26-PM!E$2=-1,4,(IF(PM!E26-PM!E$2=-2,8,IF(PM!E26-PM!E$2=1,1)))))))))))</f>
        <v>1</v>
      </c>
      <c r="C47" s="153">
        <f>SUM(IF(PM!F26-PM!F$2=2,0,(IF(PM!F26-PM!F$2=0,2,(IF(PM!F26-PM!F$2&gt;2,-1,(IF(PM!F26-PM!F$2=-1,4,(IF(PM!F26-PM!F$2=-2,8,IF(PM!F26-PM!F$2=1,1)))))))))))</f>
        <v>1</v>
      </c>
      <c r="D47" s="153">
        <f>SUM(IF(PM!G26-PM!G$2=2,0,(IF(PM!G26-PM!G$2=0,2,(IF(PM!G26-PM!G$2&gt;2,-1,(IF(PM!G26-PM!G$2=-1,4,(IF(PM!G26-PM!G$2=-2,8,IF(PM!G26-PM!G$2=1,1)))))))))))</f>
        <v>2</v>
      </c>
      <c r="E47" s="153">
        <f>SUM(IF(PM!H26-PM!H$2=2,0,(IF(PM!H26-PM!H$2=0,2,(IF(PM!H26-PM!H$2&gt;2,-1,(IF(PM!H26-PM!H$2=-1,4,(IF(PM!H26-PM!H$2=-2,8,IF(PM!H26-PM!H$2=1,1)))))))))))</f>
        <v>2</v>
      </c>
      <c r="F47" s="153">
        <f>SUM(IF(PM!I26-PM!I$2=2,0,(IF(PM!I26-PM!I$2=0,2,(IF(PM!I26-PM!I$2&gt;2,-1,(IF(PM!I26-PM!I$2=-1,4,(IF(PM!I26-PM!I$2=-2,8,IF(PM!I26-PM!I$2=1,1)))))))))))</f>
        <v>1</v>
      </c>
      <c r="G47" s="153">
        <f>SUM(IF(PM!J26-PM!J$2=2,0,(IF(PM!J26-PM!J$2=0,2,(IF(PM!J26-PM!J$2&gt;2,-1,(IF(PM!J26-PM!J$2=-1,4,(IF(PM!J26-PM!J$2=-2,8,IF(PM!J26-PM!J$2=1,1)))))))))))</f>
        <v>2</v>
      </c>
      <c r="H47" s="153">
        <f>SUM(IF(PM!K26-PM!K$2=2,0,(IF(PM!K26-PM!K$2=0,2,(IF(PM!K26-PM!K$2&gt;2,-1,(IF(PM!K26-PM!K$2=-1,4,(IF(PM!K26-PM!K$2=-2,8,IF(PM!K26-PM!K$2=1,1)))))))))))</f>
        <v>2</v>
      </c>
      <c r="I47" s="153">
        <f>SUM(IF(PM!L26-PM!L$2=2,0,(IF(PM!L26-PM!L$2=0,2,(IF(PM!L26-PM!L$2&gt;2,-1,(IF(PM!L26-PM!L$2=-1,4,(IF(PM!L26-PM!L$2=-2,8,IF(PM!L26-PM!L$2=1,1)))))))))))</f>
        <v>0</v>
      </c>
      <c r="J47" s="153">
        <f>SUM(IF(PM!M26-PM!M$2=2,0,(IF(PM!M26-PM!M$2=0,2,(IF(PM!M26-PM!M$2&gt;2,-1,(IF(PM!M26-PM!M$2=-1,4,(IF(PM!M26-PM!M$2=-2,8,IF(PM!M26-PM!M$2=1,1)))))))))))</f>
        <v>2</v>
      </c>
      <c r="K47" s="153"/>
      <c r="L47" s="153">
        <f>SUM(IF(PM!O26-PM!O$2=2,0,(IF(PM!O26-PM!O$2=0,2,(IF(PM!O26-PM!O$2&gt;2,-1,(IF(PM!O26-PM!O$2=-1,4,(IF(PM!O26-PM!O$2=-2,8,IF(PM!O26-PM!O$2=1,1)))))))))))</f>
        <v>4</v>
      </c>
      <c r="M47" s="153">
        <f>SUM(IF(PM!P26-PM!P$2=2,0,(IF(PM!P26-PM!P$2=0,2,(IF(PM!P26-PM!P$2&gt;2,-1,(IF(PM!P26-PM!P$2=-1,4,(IF(PM!P26-PM!P$2=-2,8,IF(PM!P26-PM!P$2=1,1)))))))))))</f>
        <v>1</v>
      </c>
      <c r="N47" s="153">
        <f>SUM(IF(PM!Q26-PM!Q$2=2,0,(IF(PM!Q26-PM!Q$2=0,2,(IF(PM!Q26-PM!Q$2&gt;2,-1,(IF(PM!Q26-PM!Q$2=-1,4,(IF(PM!Q26-PM!Q$2=-2,8,IF(PM!Q26-PM!Q$2=1,1)))))))))))</f>
        <v>2</v>
      </c>
      <c r="O47" s="153">
        <f>SUM(IF(PM!R26-PM!R$2=2,0,(IF(PM!R26-PM!R$2=0,2,(IF(PM!R26-PM!R$2&gt;2,-1,(IF(PM!R26-PM!R$2=-1,4,(IF(PM!R26-PM!R$2=-2,8,IF(PM!R26-PM!R$2=1,1)))))))))))</f>
        <v>2</v>
      </c>
      <c r="P47" s="153">
        <f>SUM(IF(PM!S26-PM!S$2=2,0,(IF(PM!S26-PM!S$2=0,2,(IF(PM!S26-PM!S$2&gt;2,-1,(IF(PM!S26-PM!S$2=-1,4,(IF(PM!S26-PM!S$2=-2,8,IF(PM!S26-PM!S$2=1,1)))))))))))</f>
        <v>4</v>
      </c>
      <c r="Q47" s="153">
        <f>SUM(IF(PM!T26-PM!T$2=2,0,(IF(PM!T26-PM!T$2=0,2,(IF(PM!T26-PM!T$2&gt;2,-1,(IF(PM!T26-PM!T$2=-1,4,(IF(PM!T26-PM!T$2=-2,8,IF(PM!T26-PM!T$2=1,1)))))))))))</f>
        <v>1</v>
      </c>
      <c r="R47" s="153">
        <f>SUM(IF(PM!U26-PM!U$2=2,0,(IF(PM!U26-PM!U$2=0,2,(IF(PM!U26-PM!U$2&gt;2,-1,(IF(PM!U26-PM!U$2=-1,4,(IF(PM!U26-PM!U$2=-2,8,IF(PM!U26-PM!U$2=1,1)))))))))))</f>
        <v>2</v>
      </c>
      <c r="S47" s="153">
        <f>SUM(IF(PM!V26-PM!V$2=2,0,(IF(PM!V26-PM!V$2=0,2,(IF(PM!V26-PM!V$2&gt;2,-1,(IF(PM!V26-PM!V$2=-1,4,(IF(PM!V26-PM!V$2=-2,8,IF(PM!V26-PM!V$2=1,1)))))))))))</f>
        <v>1</v>
      </c>
      <c r="T47" s="153">
        <f>SUM(IF(PM!W26-PM!W$2=2,0,(IF(PM!W26-PM!W$2=0,2,(IF(PM!W26-PM!W$2&gt;2,-1,(IF(PM!W26-PM!W$2=-1,4,(IF(PM!W26-PM!W$2=-2,8,IF(PM!W26-PM!W$2=1,1)))))))))))</f>
        <v>1</v>
      </c>
      <c r="U47" s="126"/>
      <c r="V47" s="233"/>
      <c r="X47" s="173"/>
      <c r="Y47" s="112"/>
    </row>
    <row r="48" spans="1:25" ht="14.25" customHeight="1">
      <c r="A48" s="244"/>
      <c r="B48" s="245">
        <f t="shared" ref="B48:J48" si="20">SUM(B44:B47)</f>
        <v>2</v>
      </c>
      <c r="C48" s="245">
        <f t="shared" si="20"/>
        <v>6</v>
      </c>
      <c r="D48" s="245">
        <f t="shared" si="20"/>
        <v>3</v>
      </c>
      <c r="E48" s="245">
        <f t="shared" si="20"/>
        <v>1</v>
      </c>
      <c r="F48" s="245">
        <f t="shared" si="20"/>
        <v>2</v>
      </c>
      <c r="G48" s="245">
        <f t="shared" si="20"/>
        <v>2</v>
      </c>
      <c r="H48" s="245">
        <f t="shared" si="20"/>
        <v>2</v>
      </c>
      <c r="I48" s="245">
        <f t="shared" si="20"/>
        <v>1</v>
      </c>
      <c r="J48" s="245">
        <f t="shared" si="20"/>
        <v>7</v>
      </c>
      <c r="K48" s="125"/>
      <c r="L48" s="245">
        <f t="shared" ref="L48:T48" si="21">SUM(L44:L47)</f>
        <v>6</v>
      </c>
      <c r="M48" s="245">
        <f t="shared" si="21"/>
        <v>5</v>
      </c>
      <c r="N48" s="245">
        <f>SUM(N44:N47)</f>
        <v>6</v>
      </c>
      <c r="O48" s="245">
        <f t="shared" si="21"/>
        <v>4</v>
      </c>
      <c r="P48" s="245">
        <f t="shared" si="21"/>
        <v>6</v>
      </c>
      <c r="Q48" s="245">
        <f t="shared" si="21"/>
        <v>4</v>
      </c>
      <c r="R48" s="245">
        <f t="shared" si="21"/>
        <v>3</v>
      </c>
      <c r="S48" s="245">
        <f t="shared" si="21"/>
        <v>4</v>
      </c>
      <c r="T48" s="245">
        <f t="shared" si="21"/>
        <v>2</v>
      </c>
      <c r="U48" s="126"/>
      <c r="V48" s="142"/>
      <c r="X48" s="173"/>
      <c r="Y48" s="112"/>
    </row>
    <row r="49" spans="1:26" ht="14.25" customHeight="1">
      <c r="A49" s="246"/>
      <c r="B49" s="155"/>
      <c r="C49" s="155">
        <f>SUM(B48:C48)</f>
        <v>8</v>
      </c>
      <c r="D49" s="155">
        <f>SUM(D48+C49)</f>
        <v>11</v>
      </c>
      <c r="E49" s="155">
        <f t="shared" ref="E49:J49" si="22">SUM(E48+D49)</f>
        <v>12</v>
      </c>
      <c r="F49" s="155">
        <f t="shared" si="22"/>
        <v>14</v>
      </c>
      <c r="G49" s="156">
        <f t="shared" si="22"/>
        <v>16</v>
      </c>
      <c r="H49" s="156">
        <f t="shared" si="22"/>
        <v>18</v>
      </c>
      <c r="I49" s="156">
        <f t="shared" si="22"/>
        <v>19</v>
      </c>
      <c r="J49" s="156">
        <f t="shared" si="22"/>
        <v>26</v>
      </c>
      <c r="K49" s="155"/>
      <c r="L49" s="155"/>
      <c r="M49" s="155">
        <f>SUM(M48+L48)</f>
        <v>11</v>
      </c>
      <c r="N49" s="155">
        <f t="shared" ref="N49:T49" si="23">SUM(N48+M49)</f>
        <v>17</v>
      </c>
      <c r="O49" s="155">
        <f t="shared" si="23"/>
        <v>21</v>
      </c>
      <c r="P49" s="155">
        <f t="shared" si="23"/>
        <v>27</v>
      </c>
      <c r="Q49" s="155">
        <f t="shared" si="23"/>
        <v>31</v>
      </c>
      <c r="R49" s="155">
        <f t="shared" si="23"/>
        <v>34</v>
      </c>
      <c r="S49" s="155">
        <f t="shared" si="23"/>
        <v>38</v>
      </c>
      <c r="T49" s="155">
        <f t="shared" si="23"/>
        <v>40</v>
      </c>
      <c r="U49" s="172"/>
      <c r="V49" s="142"/>
      <c r="X49" s="173"/>
      <c r="Y49" s="112"/>
    </row>
    <row r="50" spans="1:26" ht="14.25" customHeight="1">
      <c r="A50" s="247"/>
      <c r="B50" s="233"/>
      <c r="C50" s="233"/>
      <c r="D50" s="233"/>
      <c r="E50" s="233"/>
      <c r="F50" s="233"/>
      <c r="G50" s="143"/>
      <c r="H50" s="233" t="s">
        <v>28</v>
      </c>
      <c r="I50" s="234"/>
      <c r="J50" s="144">
        <f>SUM(J49-'2020 EoS Pairings'!N21)</f>
        <v>-19</v>
      </c>
      <c r="K50" s="145"/>
      <c r="L50" s="233"/>
      <c r="M50" s="233"/>
      <c r="N50" s="143"/>
      <c r="O50" s="233"/>
      <c r="P50" s="233"/>
      <c r="Q50" s="233"/>
      <c r="R50" s="233" t="s">
        <v>29</v>
      </c>
      <c r="S50" s="234"/>
      <c r="T50" s="144">
        <f>SUM(T49-'2020 EoS Pairings'!O21)</f>
        <v>-5</v>
      </c>
      <c r="U50" s="166"/>
      <c r="V50" s="144">
        <f>SUM(J50,T50)</f>
        <v>-24</v>
      </c>
      <c r="X50" s="173"/>
      <c r="Y50" s="112"/>
    </row>
    <row r="51" spans="1:26" s="276" customFormat="1" ht="14.25" customHeight="1">
      <c r="A51" s="280">
        <f>PM!A27</f>
        <v>0</v>
      </c>
      <c r="B51" s="283">
        <f>SUM(IF(PM!E27-PM!E$2=2,0,(IF(PM!E27-PM!E$2=0,2,(IF(PM!E27-PM!E$2&gt;2,-1,(IF(PM!E27-PM!E$2=-1,4,(IF(PM!E27-PM!E$2=-2,8,IF(PM!E27-PM!E$2=1,1)))))))))))</f>
        <v>0</v>
      </c>
      <c r="C51" s="283">
        <f>SUM(IF(PM!F27-PM!F$2=2,0,(IF(PM!F27-PM!F$2=0,2,(IF(PM!F27-PM!F$2&gt;2,-1,(IF(PM!F27-PM!F$2=-1,4,(IF(PM!F27-PM!F$2=-2,8,IF(PM!F27-PM!F$2=1,1)))))))))))</f>
        <v>0</v>
      </c>
      <c r="D51" s="283">
        <f>SUM(IF(PM!G27-PM!G$2=2,0,(IF(PM!G27-PM!G$2=0,2,(IF(PM!G27-PM!G$2&gt;2,-1,(IF(PM!G27-PM!G$2=-1,4,(IF(PM!G27-PM!G$2=-2,8,IF(PM!G27-PM!G$2=1,1)))))))))))</f>
        <v>0</v>
      </c>
      <c r="E51" s="283">
        <f>SUM(IF(PM!H27-PM!H$2=2,0,(IF(PM!H27-PM!H$2=0,2,(IF(PM!H27-PM!H$2&gt;2,-1,(IF(PM!H27-PM!H$2=-1,4,(IF(PM!H27-PM!H$2=-2,8,IF(PM!H27-PM!H$2=1,1)))))))))))</f>
        <v>0</v>
      </c>
      <c r="F51" s="283">
        <f>SUM(IF(PM!I27-PM!I$2=2,0,(IF(PM!I27-PM!I$2=0,2,(IF(PM!I27-PM!I$2&gt;2,-1,(IF(PM!I27-PM!I$2=-1,4,(IF(PM!I27-PM!I$2=-2,8,IF(PM!I27-PM!I$2=1,1)))))))))))</f>
        <v>0</v>
      </c>
      <c r="G51" s="283">
        <f>SUM(IF(PM!J27-PM!J$2=2,0,(IF(PM!J27-PM!J$2=0,2,(IF(PM!J27-PM!J$2&gt;2,-1,(IF(PM!J27-PM!J$2=-1,4,(IF(PM!J27-PM!J$2=-2,8,IF(PM!J27-PM!J$2=1,1)))))))))))</f>
        <v>0</v>
      </c>
      <c r="H51" s="283">
        <f>SUM(IF(PM!K27-PM!K$2=2,0,(IF(PM!K27-PM!K$2=0,2,(IF(PM!K27-PM!K$2&gt;2,-1,(IF(PM!K27-PM!K$2=-1,4,(IF(PM!K27-PM!K$2=-2,8,IF(PM!K27-PM!K$2=1,1)))))))))))</f>
        <v>0</v>
      </c>
      <c r="I51" s="283">
        <f>SUM(IF(PM!L27-PM!L$2=2,0,(IF(PM!L27-PM!L$2=0,2,(IF(PM!L27-PM!L$2&gt;2,-1,(IF(PM!L27-PM!L$2=-1,4,(IF(PM!L27-PM!L$2=-2,8,IF(PM!L27-PM!L$2=1,1)))))))))))</f>
        <v>0</v>
      </c>
      <c r="J51" s="283">
        <f>SUM(IF(PM!M27-PM!M$2=2,0,(IF(PM!M27-PM!M$2=0,2,(IF(PM!M27-PM!M$2&gt;2,-1,(IF(PM!M27-PM!M$2=-1,4,(IF(PM!M27-PM!M$2=-2,8,IF(PM!M27-PM!M$2=1,1)))))))))))</f>
        <v>0</v>
      </c>
      <c r="K51" s="283"/>
      <c r="L51" s="283">
        <f>SUM(IF(PM!O27-PM!O$2=2,0,(IF(PM!O27-PM!O$2=0,2,(IF(PM!O27-PM!O$2&gt;2,-1,(IF(PM!O27-PM!O$2=-1,4,(IF(PM!O27-PM!O$2=-2,8,IF(PM!O27-PM!O$2=1,1)))))))))))</f>
        <v>0</v>
      </c>
      <c r="M51" s="283">
        <f>SUM(IF(PM!P27-PM!P$2=2,0,(IF(PM!P27-PM!P$2=0,2,(IF(PM!P27-PM!P$2&gt;2,-1,(IF(PM!P27-PM!P$2=-1,4,(IF(PM!P27-PM!P$2=-2,8,IF(PM!P27-PM!P$2=1,1)))))))))))</f>
        <v>0</v>
      </c>
      <c r="N51" s="283">
        <f>SUM(IF(PM!Q27-PM!Q$2=2,0,(IF(PM!Q27-PM!Q$2=0,2,(IF(PM!Q27-PM!Q$2&gt;2,-1,(IF(PM!Q27-PM!Q$2=-1,4,(IF(PM!Q27-PM!Q$2=-2,8,IF(PM!Q27-PM!Q$2=1,1)))))))))))</f>
        <v>0</v>
      </c>
      <c r="O51" s="283">
        <f>SUM(IF(PM!R27-PM!R$2=2,0,(IF(PM!R27-PM!R$2=0,2,(IF(PM!R27-PM!R$2&gt;2,-1,(IF(PM!R27-PM!R$2=-1,4,(IF(PM!R27-PM!R$2=-2,8,IF(PM!R27-PM!R$2=1,1)))))))))))</f>
        <v>0</v>
      </c>
      <c r="P51" s="283">
        <f>SUM(IF(PM!S27-PM!S$2=2,0,(IF(PM!S27-PM!S$2=0,2,(IF(PM!S27-PM!S$2&gt;2,-1,(IF(PM!S27-PM!S$2=-1,4,(IF(PM!S27-PM!S$2=-2,8,IF(PM!S27-PM!S$2=1,1)))))))))))</f>
        <v>0</v>
      </c>
      <c r="Q51" s="283">
        <f>SUM(IF(PM!T27-PM!T$2=2,0,(IF(PM!T27-PM!T$2=0,2,(IF(PM!T27-PM!T$2&gt;2,-1,(IF(PM!T27-PM!T$2=-1,4,(IF(PM!T27-PM!T$2=-2,8,IF(PM!T27-PM!T$2=1,1)))))))))))</f>
        <v>0</v>
      </c>
      <c r="R51" s="283">
        <f>SUM(IF(PM!U27-PM!U$2=2,0,(IF(PM!U27-PM!U$2=0,2,(IF(PM!U27-PM!U$2&gt;2,-1,(IF(PM!U27-PM!U$2=-1,4,(IF(PM!U27-PM!U$2=-2,8,IF(PM!U27-PM!U$2=1,1)))))))))))</f>
        <v>0</v>
      </c>
      <c r="S51" s="283">
        <f>SUM(IF(PM!V27-PM!V$2=2,0,(IF(PM!V27-PM!V$2=0,2,(IF(PM!V27-PM!V$2&gt;2,-1,(IF(PM!V27-PM!V$2=-1,4,(IF(PM!V27-PM!V$2=-2,8,IF(PM!V27-PM!V$2=1,1)))))))))))</f>
        <v>0</v>
      </c>
      <c r="T51" s="283">
        <f>SUM(IF(PM!W27-PM!W$2=2,0,(IF(PM!W27-PM!W$2=0,2,(IF(PM!W27-PM!W$2&gt;2,-1,(IF(PM!W27-PM!W$2=-1,4,(IF(PM!W27-PM!W$2=-2,8,IF(PM!W27-PM!W$2=1,1)))))))))))</f>
        <v>0</v>
      </c>
      <c r="U51" s="22"/>
      <c r="V51" s="282"/>
      <c r="X51" s="173"/>
      <c r="Y51" s="112"/>
      <c r="Z51" s="111"/>
    </row>
    <row r="52" spans="1:26" s="276" customFormat="1" ht="14.25" customHeight="1">
      <c r="A52" s="280">
        <f>PM!A28</f>
        <v>0</v>
      </c>
      <c r="B52" s="283">
        <f>SUM(IF(PM!E28-PM!E$2=2,0,(IF(PM!E28-PM!E$2=0,2,(IF(PM!E28-PM!E$2&gt;2,-1,(IF(PM!E28-PM!E$2=-1,4,(IF(PM!E28-PM!E$2=-2,8,IF(PM!E28-PM!E$2=1,1)))))))))))</f>
        <v>0</v>
      </c>
      <c r="C52" s="283">
        <f>SUM(IF(PM!F28-PM!F$2=2,0,(IF(PM!F28-PM!F$2=0,2,(IF(PM!F28-PM!F$2&gt;2,-1,(IF(PM!F28-PM!F$2=-1,4,(IF(PM!F28-PM!F$2=-2,8,IF(PM!F28-PM!F$2=1,1)))))))))))</f>
        <v>0</v>
      </c>
      <c r="D52" s="283">
        <f>SUM(IF(PM!G28-PM!G$2=2,0,(IF(PM!G28-PM!G$2=0,2,(IF(PM!G28-PM!G$2&gt;2,-1,(IF(PM!G28-PM!G$2=-1,4,(IF(PM!G28-PM!G$2=-2,8,IF(PM!G28-PM!G$2=1,1)))))))))))</f>
        <v>0</v>
      </c>
      <c r="E52" s="283">
        <f>SUM(IF(PM!H28-PM!H$2=2,0,(IF(PM!H28-PM!H$2=0,2,(IF(PM!H28-PM!H$2&gt;2,-1,(IF(PM!H28-PM!H$2=-1,4,(IF(PM!H28-PM!H$2=-2,8,IF(PM!H28-PM!H$2=1,1)))))))))))</f>
        <v>0</v>
      </c>
      <c r="F52" s="283">
        <f>SUM(IF(PM!I28-PM!I$2=2,0,(IF(PM!I28-PM!I$2=0,2,(IF(PM!I28-PM!I$2&gt;2,-1,(IF(PM!I28-PM!I$2=-1,4,(IF(PM!I28-PM!I$2=-2,8,IF(PM!I28-PM!I$2=1,1)))))))))))</f>
        <v>0</v>
      </c>
      <c r="G52" s="283">
        <f>SUM(IF(PM!J28-PM!J$2=2,0,(IF(PM!J28-PM!J$2=0,2,(IF(PM!J28-PM!J$2&gt;2,-1,(IF(PM!J28-PM!J$2=-1,4,(IF(PM!J28-PM!J$2=-2,8,IF(PM!J28-PM!J$2=1,1)))))))))))</f>
        <v>0</v>
      </c>
      <c r="H52" s="283">
        <f>SUM(IF(PM!K28-PM!K$2=2,0,(IF(PM!K28-PM!K$2=0,2,(IF(PM!K28-PM!K$2&gt;2,-1,(IF(PM!K28-PM!K$2=-1,4,(IF(PM!K28-PM!K$2=-2,8,IF(PM!K28-PM!K$2=1,1)))))))))))</f>
        <v>0</v>
      </c>
      <c r="I52" s="283">
        <f>SUM(IF(PM!L28-PM!L$2=2,0,(IF(PM!L28-PM!L$2=0,2,(IF(PM!L28-PM!L$2&gt;2,-1,(IF(PM!L28-PM!L$2=-1,4,(IF(PM!L28-PM!L$2=-2,8,IF(PM!L28-PM!L$2=1,1)))))))))))</f>
        <v>0</v>
      </c>
      <c r="J52" s="283">
        <f>SUM(IF(PM!M28-PM!M$2=2,0,(IF(PM!M28-PM!M$2=0,2,(IF(PM!M28-PM!M$2&gt;2,-1,(IF(PM!M28-PM!M$2=-1,4,(IF(PM!M28-PM!M$2=-2,8,IF(PM!M28-PM!M$2=1,1)))))))))))</f>
        <v>0</v>
      </c>
      <c r="K52" s="283"/>
      <c r="L52" s="283">
        <f>SUM(IF(PM!O28-PM!O$2=2,0,(IF(PM!O28-PM!O$2=0,2,(IF(PM!O28-PM!O$2&gt;2,-1,(IF(PM!O28-PM!O$2=-1,4,(IF(PM!O28-PM!O$2=-2,8,IF(PM!O28-PM!O$2=1,1)))))))))))</f>
        <v>0</v>
      </c>
      <c r="M52" s="283">
        <f>SUM(IF(PM!P28-PM!P$2=2,0,(IF(PM!P28-PM!P$2=0,2,(IF(PM!P28-PM!P$2&gt;2,-1,(IF(PM!P28-PM!P$2=-1,4,(IF(PM!P28-PM!P$2=-2,8,IF(PM!P28-PM!P$2=1,1)))))))))))</f>
        <v>0</v>
      </c>
      <c r="N52" s="283">
        <f>SUM(IF(PM!Q28-PM!Q$2=2,0,(IF(PM!Q28-PM!Q$2=0,2,(IF(PM!Q28-PM!Q$2&gt;2,-1,(IF(PM!Q28-PM!Q$2=-1,4,(IF(PM!Q28-PM!Q$2=-2,8,IF(PM!Q28-PM!Q$2=1,1)))))))))))</f>
        <v>0</v>
      </c>
      <c r="O52" s="283">
        <f>SUM(IF(PM!R28-PM!R$2=2,0,(IF(PM!R28-PM!R$2=0,2,(IF(PM!R28-PM!R$2&gt;2,-1,(IF(PM!R28-PM!R$2=-1,4,(IF(PM!R28-PM!R$2=-2,8,IF(PM!R28-PM!R$2=1,1)))))))))))</f>
        <v>0</v>
      </c>
      <c r="P52" s="283">
        <f>SUM(IF(PM!S28-PM!S$2=2,0,(IF(PM!S28-PM!S$2=0,2,(IF(PM!S28-PM!S$2&gt;2,-1,(IF(PM!S28-PM!S$2=-1,4,(IF(PM!S28-PM!S$2=-2,8,IF(PM!S28-PM!S$2=1,1)))))))))))</f>
        <v>0</v>
      </c>
      <c r="Q52" s="283">
        <f>SUM(IF(PM!T28-PM!T$2=2,0,(IF(PM!T28-PM!T$2=0,2,(IF(PM!T28-PM!T$2&gt;2,-1,(IF(PM!T28-PM!T$2=-1,4,(IF(PM!T28-PM!T$2=-2,8,IF(PM!T28-PM!T$2=1,1)))))))))))</f>
        <v>0</v>
      </c>
      <c r="R52" s="283">
        <f>SUM(IF(PM!U28-PM!U$2=2,0,(IF(PM!U28-PM!U$2=0,2,(IF(PM!U28-PM!U$2&gt;2,-1,(IF(PM!U28-PM!U$2=-1,4,(IF(PM!U28-PM!U$2=-2,8,IF(PM!U28-PM!U$2=1,1)))))))))))</f>
        <v>0</v>
      </c>
      <c r="S52" s="283">
        <f>SUM(IF(PM!V28-PM!V$2=2,0,(IF(PM!V28-PM!V$2=0,2,(IF(PM!V28-PM!V$2&gt;2,-1,(IF(PM!V28-PM!V$2=-1,4,(IF(PM!V28-PM!V$2=-2,8,IF(PM!V28-PM!V$2=1,1)))))))))))</f>
        <v>0</v>
      </c>
      <c r="T52" s="283">
        <f>SUM(IF(PM!W28-PM!W$2=2,0,(IF(PM!W28-PM!W$2=0,2,(IF(PM!W28-PM!W$2&gt;2,-1,(IF(PM!W28-PM!W$2=-1,4,(IF(PM!W28-PM!W$2=-2,8,IF(PM!W28-PM!W$2=1,1)))))))))))</f>
        <v>0</v>
      </c>
      <c r="U52" s="22"/>
      <c r="V52" s="282"/>
      <c r="X52" s="173"/>
      <c r="Y52" s="112"/>
      <c r="Z52" s="111"/>
    </row>
    <row r="53" spans="1:26" s="276" customFormat="1" ht="14.25" customHeight="1">
      <c r="A53" s="280">
        <f>PM!A29</f>
        <v>0</v>
      </c>
      <c r="B53" s="283">
        <f>SUM(IF(PM!E29-PM!E$2=2,0,(IF(PM!E29-PM!E$2=0,2,(IF(PM!E29-PM!E$2&gt;2,-1,(IF(PM!E29-PM!E$2=-1,4,(IF(PM!E29-PM!E$2=-2,8,IF(PM!E29-PM!E$2=1,1)))))))))))</f>
        <v>0</v>
      </c>
      <c r="C53" s="283">
        <f>SUM(IF(PM!F29-PM!F$2=2,0,(IF(PM!F29-PM!F$2=0,2,(IF(PM!F29-PM!F$2&gt;2,-1,(IF(PM!F29-PM!F$2=-1,4,(IF(PM!F29-PM!F$2=-2,8,IF(PM!F29-PM!F$2=1,1)))))))))))</f>
        <v>0</v>
      </c>
      <c r="D53" s="283">
        <f>SUM(IF(PM!G29-PM!G$2=2,0,(IF(PM!G29-PM!G$2=0,2,(IF(PM!G29-PM!G$2&gt;2,-1,(IF(PM!G29-PM!G$2=-1,4,(IF(PM!G29-PM!G$2=-2,8,IF(PM!G29-PM!G$2=1,1)))))))))))</f>
        <v>0</v>
      </c>
      <c r="E53" s="283">
        <f>SUM(IF(PM!H29-PM!H$2=2,0,(IF(PM!H29-PM!H$2=0,2,(IF(PM!H29-PM!H$2&gt;2,-1,(IF(PM!H29-PM!H$2=-1,4,(IF(PM!H29-PM!H$2=-2,8,IF(PM!H29-PM!H$2=1,1)))))))))))</f>
        <v>0</v>
      </c>
      <c r="F53" s="283">
        <f>SUM(IF(PM!I29-PM!I$2=2,0,(IF(PM!I29-PM!I$2=0,2,(IF(PM!I29-PM!I$2&gt;2,-1,(IF(PM!I29-PM!I$2=-1,4,(IF(PM!I29-PM!I$2=-2,8,IF(PM!I29-PM!I$2=1,1)))))))))))</f>
        <v>0</v>
      </c>
      <c r="G53" s="283">
        <f>SUM(IF(PM!J29-PM!J$2=2,0,(IF(PM!J29-PM!J$2=0,2,(IF(PM!J29-PM!J$2&gt;2,-1,(IF(PM!J29-PM!J$2=-1,4,(IF(PM!J29-PM!J$2=-2,8,IF(PM!J29-PM!J$2=1,1)))))))))))</f>
        <v>0</v>
      </c>
      <c r="H53" s="283">
        <f>SUM(IF(PM!K29-PM!K$2=2,0,(IF(PM!K29-PM!K$2=0,2,(IF(PM!K29-PM!K$2&gt;2,-1,(IF(PM!K29-PM!K$2=-1,4,(IF(PM!K29-PM!K$2=-2,8,IF(PM!K29-PM!K$2=1,1)))))))))))</f>
        <v>0</v>
      </c>
      <c r="I53" s="283">
        <f>SUM(IF(PM!L29-PM!L$2=2,0,(IF(PM!L29-PM!L$2=0,2,(IF(PM!L29-PM!L$2&gt;2,-1,(IF(PM!L29-PM!L$2=-1,4,(IF(PM!L29-PM!L$2=-2,8,IF(PM!L29-PM!L$2=1,1)))))))))))</f>
        <v>0</v>
      </c>
      <c r="J53" s="283">
        <f>SUM(IF(PM!M29-PM!M$2=2,0,(IF(PM!M29-PM!M$2=0,2,(IF(PM!M29-PM!M$2&gt;2,-1,(IF(PM!M29-PM!M$2=-1,4,(IF(PM!M29-PM!M$2=-2,8,IF(PM!M29-PM!M$2=1,1)))))))))))</f>
        <v>0</v>
      </c>
      <c r="K53" s="283"/>
      <c r="L53" s="283">
        <f>SUM(IF(PM!O29-PM!O$2=2,0,(IF(PM!O29-PM!O$2=0,2,(IF(PM!O29-PM!O$2&gt;2,-1,(IF(PM!O29-PM!O$2=-1,4,(IF(PM!O29-PM!O$2=-2,8,IF(PM!O29-PM!O$2=1,1)))))))))))</f>
        <v>0</v>
      </c>
      <c r="M53" s="283">
        <f>SUM(IF(PM!P29-PM!P$2=2,0,(IF(PM!P29-PM!P$2=0,2,(IF(PM!P29-PM!P$2&gt;2,-1,(IF(PM!P29-PM!P$2=-1,4,(IF(PM!P29-PM!P$2=-2,8,IF(PM!P29-PM!P$2=1,1)))))))))))</f>
        <v>0</v>
      </c>
      <c r="N53" s="283">
        <f>SUM(IF(PM!Q29-PM!Q$2=2,0,(IF(PM!Q29-PM!Q$2=0,2,(IF(PM!Q29-PM!Q$2&gt;2,-1,(IF(PM!Q29-PM!Q$2=-1,4,(IF(PM!Q29-PM!Q$2=-2,8,IF(PM!Q29-PM!Q$2=1,1)))))))))))</f>
        <v>0</v>
      </c>
      <c r="O53" s="283">
        <f>SUM(IF(PM!R29-PM!R$2=2,0,(IF(PM!R29-PM!R$2=0,2,(IF(PM!R29-PM!R$2&gt;2,-1,(IF(PM!R29-PM!R$2=-1,4,(IF(PM!R29-PM!R$2=-2,8,IF(PM!R29-PM!R$2=1,1)))))))))))</f>
        <v>0</v>
      </c>
      <c r="P53" s="283">
        <f>SUM(IF(PM!S29-PM!S$2=2,0,(IF(PM!S29-PM!S$2=0,2,(IF(PM!S29-PM!S$2&gt;2,-1,(IF(PM!S29-PM!S$2=-1,4,(IF(PM!S29-PM!S$2=-2,8,IF(PM!S29-PM!S$2=1,1)))))))))))</f>
        <v>0</v>
      </c>
      <c r="Q53" s="283">
        <f>SUM(IF(PM!T29-PM!T$2=2,0,(IF(PM!T29-PM!T$2=0,2,(IF(PM!T29-PM!T$2&gt;2,-1,(IF(PM!T29-PM!T$2=-1,4,(IF(PM!T29-PM!T$2=-2,8,IF(PM!T29-PM!T$2=1,1)))))))))))</f>
        <v>0</v>
      </c>
      <c r="R53" s="283">
        <f>SUM(IF(PM!U29-PM!U$2=2,0,(IF(PM!U29-PM!U$2=0,2,(IF(PM!U29-PM!U$2&gt;2,-1,(IF(PM!U29-PM!U$2=-1,4,(IF(PM!U29-PM!U$2=-2,8,IF(PM!U29-PM!U$2=1,1)))))))))))</f>
        <v>0</v>
      </c>
      <c r="S53" s="283">
        <f>SUM(IF(PM!V29-PM!V$2=2,0,(IF(PM!V29-PM!V$2=0,2,(IF(PM!V29-PM!V$2&gt;2,-1,(IF(PM!V29-PM!V$2=-1,4,(IF(PM!V29-PM!V$2=-2,8,IF(PM!V29-PM!V$2=1,1)))))))))))</f>
        <v>0</v>
      </c>
      <c r="T53" s="283">
        <f>SUM(IF(PM!W29-PM!W$2=2,0,(IF(PM!W29-PM!W$2=0,2,(IF(PM!W29-PM!W$2&gt;2,-1,(IF(PM!W29-PM!W$2=-1,4,(IF(PM!W29-PM!W$2=-2,8,IF(PM!W29-PM!W$2=1,1)))))))))))</f>
        <v>0</v>
      </c>
      <c r="U53" s="22"/>
      <c r="V53" s="282"/>
      <c r="X53" s="173"/>
      <c r="Y53" s="112"/>
      <c r="Z53" s="111"/>
    </row>
    <row r="54" spans="1:26" s="276" customFormat="1" ht="14.25" customHeight="1">
      <c r="A54" s="280"/>
      <c r="B54" s="283">
        <f>SUM(IF(PM!E30-PM!E$2=2,0,(IF(PM!E30-PM!E$2=0,2,(IF(PM!E30-PM!E$2&gt;2,-1,(IF(PM!E30-PM!E$2=-1,4,(IF(PM!E30-PM!E$2=-2,8,IF(PM!E30-PM!E$2=1,1)))))))))))</f>
        <v>0</v>
      </c>
      <c r="C54" s="283">
        <f>SUM(IF(PM!F30-PM!F$2=2,0,(IF(PM!F30-PM!F$2=0,2,(IF(PM!F30-PM!F$2&gt;2,-1,(IF(PM!F30-PM!F$2=-1,4,(IF(PM!F30-PM!F$2=-2,8,IF(PM!F30-PM!F$2=1,1)))))))))))</f>
        <v>0</v>
      </c>
      <c r="D54" s="283">
        <f>SUM(IF(PM!G30-PM!G$2=2,0,(IF(PM!G30-PM!G$2=0,2,(IF(PM!G30-PM!G$2&gt;2,-1,(IF(PM!G30-PM!G$2=-1,4,(IF(PM!G30-PM!G$2=-2,8,IF(PM!G30-PM!G$2=1,1)))))))))))</f>
        <v>0</v>
      </c>
      <c r="E54" s="283">
        <f>SUM(IF(PM!H30-PM!H$2=2,0,(IF(PM!H30-PM!H$2=0,2,(IF(PM!H30-PM!H$2&gt;2,-1,(IF(PM!H30-PM!H$2=-1,4,(IF(PM!H30-PM!H$2=-2,8,IF(PM!H30-PM!H$2=1,1)))))))))))</f>
        <v>0</v>
      </c>
      <c r="F54" s="283">
        <f>SUM(IF(PM!I30-PM!I$2=2,0,(IF(PM!I30-PM!I$2=0,2,(IF(PM!I30-PM!I$2&gt;2,-1,(IF(PM!I30-PM!I$2=-1,4,(IF(PM!I30-PM!I$2=-2,8,IF(PM!I30-PM!I$2=1,1)))))))))))</f>
        <v>0</v>
      </c>
      <c r="G54" s="283">
        <f>SUM(IF(PM!J30-PM!J$2=2,0,(IF(PM!J30-PM!J$2=0,2,(IF(PM!J30-PM!J$2&gt;2,-1,(IF(PM!J30-PM!J$2=-1,4,(IF(PM!J30-PM!J$2=-2,8,IF(PM!J30-PM!J$2=1,1)))))))))))</f>
        <v>0</v>
      </c>
      <c r="H54" s="283">
        <f>SUM(IF(PM!K30-PM!K$2=2,0,(IF(PM!K30-PM!K$2=0,2,(IF(PM!K30-PM!K$2&gt;2,-1,(IF(PM!K30-PM!K$2=-1,4,(IF(PM!K30-PM!K$2=-2,8,IF(PM!K30-PM!K$2=1,1)))))))))))</f>
        <v>0</v>
      </c>
      <c r="I54" s="283">
        <f>SUM(IF(PM!L30-PM!L$2=2,0,(IF(PM!L30-PM!L$2=0,2,(IF(PM!L30-PM!L$2&gt;2,-1,(IF(PM!L30-PM!L$2=-1,4,(IF(PM!L30-PM!L$2=-2,8,IF(PM!L30-PM!L$2=1,1)))))))))))</f>
        <v>0</v>
      </c>
      <c r="J54" s="283">
        <f>SUM(IF(PM!M30-PM!M$2=2,0,(IF(PM!M30-PM!M$2=0,2,(IF(PM!M30-PM!M$2&gt;2,-1,(IF(PM!M30-PM!M$2=-1,4,(IF(PM!M30-PM!M$2=-2,8,IF(PM!M30-PM!M$2=1,1)))))))))))</f>
        <v>0</v>
      </c>
      <c r="K54" s="283"/>
      <c r="L54" s="283">
        <f>SUM(IF(PM!O30-PM!O$2=2,0,(IF(PM!O30-PM!O$2=0,2,(IF(PM!O30-PM!O$2&gt;2,-1,(IF(PM!O30-PM!O$2=-1,4,(IF(PM!O30-PM!O$2=-2,8,IF(PM!O30-PM!O$2=1,1)))))))))))</f>
        <v>0</v>
      </c>
      <c r="M54" s="283">
        <f>SUM(IF(PM!P30-PM!P$2=2,0,(IF(PM!P30-PM!P$2=0,2,(IF(PM!P30-PM!P$2&gt;2,-1,(IF(PM!P30-PM!P$2=-1,4,(IF(PM!P30-PM!P$2=-2,8,IF(PM!P30-PM!P$2=1,1)))))))))))</f>
        <v>0</v>
      </c>
      <c r="N54" s="283">
        <f>SUM(IF(PM!Q30-PM!Q$2=2,0,(IF(PM!Q30-PM!Q$2=0,2,(IF(PM!Q30-PM!Q$2&gt;2,-1,(IF(PM!Q30-PM!Q$2=-1,4,(IF(PM!Q30-PM!Q$2=-2,8,IF(PM!Q30-PM!Q$2=1,1)))))))))))</f>
        <v>0</v>
      </c>
      <c r="O54" s="283">
        <f>SUM(IF(PM!R30-PM!R$2=2,0,(IF(PM!R30-PM!R$2=0,2,(IF(PM!R30-PM!R$2&gt;2,-1,(IF(PM!R30-PM!R$2=-1,4,(IF(PM!R30-PM!R$2=-2,8,IF(PM!R30-PM!R$2=1,1)))))))))))</f>
        <v>0</v>
      </c>
      <c r="P54" s="283">
        <f>SUM(IF(PM!S30-PM!S$2=2,0,(IF(PM!S30-PM!S$2=0,2,(IF(PM!S30-PM!S$2&gt;2,-1,(IF(PM!S30-PM!S$2=-1,4,(IF(PM!S30-PM!S$2=-2,8,IF(PM!S30-PM!S$2=1,1)))))))))))</f>
        <v>0</v>
      </c>
      <c r="Q54" s="283">
        <f>SUM(IF(PM!T30-PM!T$2=2,0,(IF(PM!T30-PM!T$2=0,2,(IF(PM!T30-PM!T$2&gt;2,-1,(IF(PM!T30-PM!T$2=-1,4,(IF(PM!T30-PM!T$2=-2,8,IF(PM!T30-PM!T$2=1,1)))))))))))</f>
        <v>0</v>
      </c>
      <c r="R54" s="283">
        <f>SUM(IF(PM!U30-PM!U$2=2,0,(IF(PM!U30-PM!U$2=0,2,(IF(PM!U30-PM!U$2&gt;2,-1,(IF(PM!U30-PM!U$2=-1,4,(IF(PM!U30-PM!U$2=-2,8,IF(PM!U30-PM!U$2=1,1)))))))))))</f>
        <v>0</v>
      </c>
      <c r="S54" s="283">
        <f>SUM(IF(PM!V30-PM!V$2=2,0,(IF(PM!V30-PM!V$2=0,2,(IF(PM!V30-PM!V$2&gt;2,-1,(IF(PM!V30-PM!V$2=-1,4,(IF(PM!V30-PM!V$2=-2,8,IF(PM!V30-PM!V$2=1,1)))))))))))</f>
        <v>0</v>
      </c>
      <c r="T54" s="283">
        <f>SUM(IF(PM!W30-PM!W$2=2,0,(IF(PM!W30-PM!W$2=0,2,(IF(PM!W30-PM!W$2&gt;2,-1,(IF(PM!W30-PM!W$2=-1,4,(IF(PM!W30-PM!W$2=-2,8,IF(PM!W30-PM!W$2=1,1)))))))))))</f>
        <v>0</v>
      </c>
      <c r="U54" s="22"/>
      <c r="V54" s="282"/>
      <c r="X54" s="173"/>
      <c r="Y54" s="112"/>
      <c r="Z54" s="111"/>
    </row>
    <row r="55" spans="1:26" s="276" customFormat="1" ht="14.25" customHeight="1">
      <c r="A55" s="300"/>
      <c r="B55" s="150">
        <f t="shared" ref="B55:J55" si="24">SUM(B51:B54)</f>
        <v>0</v>
      </c>
      <c r="C55" s="150">
        <f t="shared" si="24"/>
        <v>0</v>
      </c>
      <c r="D55" s="150">
        <f t="shared" si="24"/>
        <v>0</v>
      </c>
      <c r="E55" s="150">
        <f t="shared" si="24"/>
        <v>0</v>
      </c>
      <c r="F55" s="150">
        <f t="shared" si="24"/>
        <v>0</v>
      </c>
      <c r="G55" s="150">
        <f t="shared" si="24"/>
        <v>0</v>
      </c>
      <c r="H55" s="150">
        <f t="shared" si="24"/>
        <v>0</v>
      </c>
      <c r="I55" s="150">
        <f t="shared" si="24"/>
        <v>0</v>
      </c>
      <c r="J55" s="150">
        <f t="shared" si="24"/>
        <v>0</v>
      </c>
      <c r="K55" s="125"/>
      <c r="L55" s="150">
        <f>SUM(L51:L54)</f>
        <v>0</v>
      </c>
      <c r="M55" s="150">
        <f>SUM(M51:M54)</f>
        <v>0</v>
      </c>
      <c r="N55" s="150">
        <f>SUM(N51:N54)</f>
        <v>0</v>
      </c>
      <c r="O55" s="150">
        <f t="shared" ref="O55:T55" si="25">SUM(O51:O54)</f>
        <v>0</v>
      </c>
      <c r="P55" s="150">
        <f t="shared" si="25"/>
        <v>0</v>
      </c>
      <c r="Q55" s="150">
        <f t="shared" si="25"/>
        <v>0</v>
      </c>
      <c r="R55" s="150">
        <f t="shared" si="25"/>
        <v>0</v>
      </c>
      <c r="S55" s="150">
        <f t="shared" si="25"/>
        <v>0</v>
      </c>
      <c r="T55" s="150">
        <f t="shared" si="25"/>
        <v>0</v>
      </c>
      <c r="U55" s="217"/>
      <c r="V55" s="303"/>
      <c r="X55" s="173"/>
      <c r="Y55" s="112"/>
      <c r="Z55" s="111"/>
    </row>
    <row r="56" spans="1:26" s="276" customFormat="1" ht="14.25" customHeight="1">
      <c r="A56" s="300"/>
      <c r="B56" s="217"/>
      <c r="C56" s="25">
        <f>SUM(B55:C55)</f>
        <v>0</v>
      </c>
      <c r="D56" s="25">
        <f t="shared" ref="D56:J56" si="26">SUM(D55+C56)</f>
        <v>0</v>
      </c>
      <c r="E56" s="25">
        <f t="shared" si="26"/>
        <v>0</v>
      </c>
      <c r="F56" s="25">
        <f t="shared" si="26"/>
        <v>0</v>
      </c>
      <c r="G56" s="24">
        <f t="shared" si="26"/>
        <v>0</v>
      </c>
      <c r="H56" s="24">
        <f t="shared" si="26"/>
        <v>0</v>
      </c>
      <c r="I56" s="24">
        <f t="shared" si="26"/>
        <v>0</v>
      </c>
      <c r="J56" s="24">
        <f t="shared" si="26"/>
        <v>0</v>
      </c>
      <c r="K56" s="25"/>
      <c r="L56" s="25"/>
      <c r="M56" s="25">
        <f>SUM(M55+L55)</f>
        <v>0</v>
      </c>
      <c r="N56" s="25">
        <f t="shared" ref="N56:T56" si="27">SUM(N55+M56)</f>
        <v>0</v>
      </c>
      <c r="O56" s="25">
        <f t="shared" si="27"/>
        <v>0</v>
      </c>
      <c r="P56" s="25">
        <f t="shared" si="27"/>
        <v>0</v>
      </c>
      <c r="Q56" s="25">
        <f t="shared" si="27"/>
        <v>0</v>
      </c>
      <c r="R56" s="25">
        <f t="shared" si="27"/>
        <v>0</v>
      </c>
      <c r="S56" s="25">
        <f t="shared" si="27"/>
        <v>0</v>
      </c>
      <c r="T56" s="25">
        <f t="shared" si="27"/>
        <v>0</v>
      </c>
      <c r="U56" s="168"/>
      <c r="V56" s="133"/>
      <c r="X56" s="173"/>
      <c r="Y56" s="112"/>
      <c r="Z56" s="111"/>
    </row>
    <row r="57" spans="1:26" s="276" customFormat="1" ht="14.25" customHeight="1">
      <c r="A57" s="300"/>
      <c r="B57" s="217"/>
      <c r="C57" s="278"/>
      <c r="D57" s="278"/>
      <c r="E57" s="278"/>
      <c r="F57" s="278"/>
      <c r="G57" s="130"/>
      <c r="H57" s="278" t="s">
        <v>28</v>
      </c>
      <c r="I57" s="279"/>
      <c r="J57" s="134">
        <f>SUM(J56-'2020 EoS Pairings'!N22)</f>
        <v>0</v>
      </c>
      <c r="K57" s="135"/>
      <c r="L57" s="278"/>
      <c r="M57" s="278"/>
      <c r="N57" s="130"/>
      <c r="O57" s="278"/>
      <c r="P57" s="278"/>
      <c r="Q57" s="278"/>
      <c r="R57" s="278" t="s">
        <v>29</v>
      </c>
      <c r="S57" s="279"/>
      <c r="T57" s="134">
        <f>SUM(T56-'2020 EoS Pairings'!O22)</f>
        <v>0</v>
      </c>
      <c r="U57" s="162"/>
      <c r="V57" s="134">
        <f>SUM(J57,T57)</f>
        <v>0</v>
      </c>
      <c r="X57" s="173"/>
      <c r="Y57" s="112"/>
      <c r="Z57" s="111"/>
    </row>
    <row r="58" spans="1:26" s="276" customFormat="1" ht="14.25" customHeight="1">
      <c r="A58" s="300"/>
      <c r="B58" s="217"/>
      <c r="C58" s="217"/>
      <c r="D58" s="217"/>
      <c r="E58" s="217"/>
      <c r="F58" s="217"/>
      <c r="G58" s="301"/>
      <c r="H58" s="301"/>
      <c r="I58" s="302"/>
      <c r="J58" s="303"/>
      <c r="K58" s="304"/>
      <c r="L58" s="217"/>
      <c r="M58" s="217"/>
      <c r="N58" s="217"/>
      <c r="O58" s="217"/>
      <c r="P58" s="217"/>
      <c r="Q58" s="301"/>
      <c r="R58" s="301"/>
      <c r="S58" s="302"/>
      <c r="T58" s="303"/>
      <c r="U58" s="217"/>
      <c r="V58" s="303"/>
      <c r="X58" s="173"/>
      <c r="Y58" s="112"/>
      <c r="Z58" s="111"/>
    </row>
    <row r="59" spans="1:26" ht="14.25" customHeight="1">
      <c r="G59" s="477" t="s">
        <v>65</v>
      </c>
      <c r="H59" s="478"/>
      <c r="I59" s="478"/>
      <c r="J59" s="197">
        <f>MAX(J10,J18,J26,J34)</f>
        <v>-4</v>
      </c>
      <c r="K59" s="235"/>
      <c r="L59" s="235"/>
      <c r="M59" s="235"/>
      <c r="N59" s="235"/>
      <c r="O59" s="235"/>
      <c r="P59" s="111"/>
      <c r="Q59" s="477" t="s">
        <v>66</v>
      </c>
      <c r="R59" s="478"/>
      <c r="S59" s="478"/>
      <c r="T59" s="197">
        <f>MAX(T10,T18,T26,T34)</f>
        <v>2.5</v>
      </c>
      <c r="U59" s="111"/>
      <c r="V59" s="197">
        <f>MAX(V10,V18,V26,V34,V42,V50)</f>
        <v>-10</v>
      </c>
      <c r="W59" s="482" t="s">
        <v>67</v>
      </c>
      <c r="X59" s="483"/>
      <c r="Y59" s="196"/>
    </row>
    <row r="60" spans="1:26" ht="14.25" customHeight="1">
      <c r="G60" s="479" t="s">
        <v>27</v>
      </c>
      <c r="H60" s="479"/>
      <c r="I60" s="479"/>
      <c r="J60" s="342">
        <f>COUNTIF(J10,AA5)+COUNTIF(J18,AA5)+COUNTIF(J26,AA5)+COUNTIF(J34,AA5)+COUNTIF(J42,AA5)+COUNTIF(J50,AA5)+COUNTIF(J58,AA5)</f>
        <v>0</v>
      </c>
      <c r="K60" s="235"/>
      <c r="L60" s="235"/>
      <c r="M60" s="235"/>
      <c r="N60" s="235"/>
      <c r="O60" s="235"/>
      <c r="P60" s="111"/>
      <c r="Q60" s="518" t="s">
        <v>33</v>
      </c>
      <c r="R60" s="518"/>
      <c r="S60" s="518"/>
      <c r="T60" s="343">
        <f>COUNTIF(T10,AA6)+COUNTIF(T18,AA6)+COUNTIF(T26,AA6)+COUNTIF(T34,AA6)+COUNTIF(T42,AA6)+COUNTIF(T50,AA6)+COUNTIF(T58,AA6)</f>
        <v>1</v>
      </c>
      <c r="U60" s="111"/>
      <c r="V60" s="344">
        <f>COUNTIF(V10,AA7)+COUNTIF(V18,AA7)+COUNTIF(V26,AA7)+COUNTIF(V34,AA7)+COUNTIF(V42,AA7)++COUNTIF(V50,AA7)+COUNTIF(V58,AA7)</f>
        <v>0</v>
      </c>
      <c r="W60" s="481" t="s">
        <v>34</v>
      </c>
      <c r="X60" s="481"/>
      <c r="Y60" s="198"/>
    </row>
    <row r="61" spans="1:26" ht="14.25" customHeight="1">
      <c r="G61" s="235"/>
      <c r="H61" s="235"/>
      <c r="I61" s="235"/>
      <c r="J61" s="235"/>
      <c r="K61" s="235"/>
      <c r="L61" s="235"/>
      <c r="M61" s="235"/>
      <c r="N61" s="235"/>
      <c r="O61" s="235"/>
      <c r="P61" s="111"/>
      <c r="Q61" s="111"/>
      <c r="R61" s="111"/>
      <c r="W61" s="105"/>
      <c r="X61" s="173"/>
      <c r="Y61" s="112"/>
    </row>
    <row r="62" spans="1:26" ht="14.25" customHeight="1">
      <c r="X62" s="173"/>
      <c r="Y62" s="112"/>
    </row>
    <row r="63" spans="1:26" ht="21" customHeight="1">
      <c r="X63" s="173"/>
      <c r="Y63" s="112"/>
    </row>
  </sheetData>
  <mergeCells count="12">
    <mergeCell ref="G59:I59"/>
    <mergeCell ref="Q59:S59"/>
    <mergeCell ref="W59:X59"/>
    <mergeCell ref="G60:I60"/>
    <mergeCell ref="Q60:S60"/>
    <mergeCell ref="W60:X60"/>
    <mergeCell ref="H10:I10"/>
    <mergeCell ref="R10:S10"/>
    <mergeCell ref="H18:I18"/>
    <mergeCell ref="R18:S18"/>
    <mergeCell ref="H26:I26"/>
    <mergeCell ref="R26:S26"/>
  </mergeCells>
  <conditionalFormatting sqref="T18 T10 T26 T34 T42 T50 T58">
    <cfRule type="expression" dxfId="53" priority="9">
      <formula>T10=$Y$14</formula>
    </cfRule>
  </conditionalFormatting>
  <conditionalFormatting sqref="A59:A1048576 A1:A10 A12:A26 A28:A34 A36:A42">
    <cfRule type="cellIs" dxfId="52" priority="8" operator="equal">
      <formula>"Mike or Bill or R+$A$1on or Ed or Steve or Bob or Herb or Pat B"</formula>
    </cfRule>
  </conditionalFormatting>
  <conditionalFormatting sqref="J42 J34 J26 J18 J10 J50 J58">
    <cfRule type="expression" dxfId="51" priority="10">
      <formula>J10=$Y$8</formula>
    </cfRule>
  </conditionalFormatting>
  <conditionalFormatting sqref="V10 V18 V26 V34 V42 V50:V55 V58">
    <cfRule type="expression" dxfId="50" priority="11">
      <formula>V10=$Y$20</formula>
    </cfRule>
  </conditionalFormatting>
  <conditionalFormatting sqref="T50 T58">
    <cfRule type="expression" dxfId="49" priority="5">
      <formula>T50=$Y$14</formula>
    </cfRule>
  </conditionalFormatting>
  <conditionalFormatting sqref="A44:A58">
    <cfRule type="cellIs" dxfId="48" priority="4" operator="equal">
      <formula>"Mike or Bill or R+$A$1on or Ed or Steve or Bob or Herb or Pat B"</formula>
    </cfRule>
  </conditionalFormatting>
  <conditionalFormatting sqref="J50 J58">
    <cfRule type="expression" dxfId="47" priority="6">
      <formula>J50=$Y$8</formula>
    </cfRule>
  </conditionalFormatting>
  <conditionalFormatting sqref="V50:V55 V58">
    <cfRule type="expression" dxfId="46" priority="7">
      <formula>V50=$Y$20</formula>
    </cfRule>
  </conditionalFormatting>
  <conditionalFormatting sqref="T57">
    <cfRule type="expression" dxfId="45" priority="1">
      <formula>T57=$Y$14</formula>
    </cfRule>
  </conditionalFormatting>
  <conditionalFormatting sqref="J57">
    <cfRule type="expression" dxfId="44" priority="2">
      <formula>J57=$Y$8</formula>
    </cfRule>
  </conditionalFormatting>
  <conditionalFormatting sqref="V57">
    <cfRule type="expression" dxfId="43" priority="3">
      <formula>V57=$Y$20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22"/>
  <sheetViews>
    <sheetView zoomScaleNormal="100" workbookViewId="0">
      <selection activeCell="X6" sqref="X6"/>
    </sheetView>
  </sheetViews>
  <sheetFormatPr defaultColWidth="17.26953125" defaultRowHeight="15.75" customHeight="1"/>
  <cols>
    <col min="1" max="11" width="5.453125" style="276" customWidth="1"/>
    <col min="12" max="12" width="5.54296875" style="276" customWidth="1"/>
    <col min="13" max="16" width="5.453125" style="276" customWidth="1"/>
    <col min="17" max="17" width="6" style="276" customWidth="1"/>
    <col min="18" max="20" width="5.54296875" style="317" customWidth="1"/>
    <col min="21" max="21" width="5.54296875" style="285" customWidth="1"/>
    <col min="22" max="22" width="5.1796875" style="276" customWidth="1"/>
    <col min="23" max="23" width="6.26953125" style="276" customWidth="1"/>
    <col min="24" max="24" width="17.26953125" style="276"/>
    <col min="25" max="25" width="17.26953125" style="241"/>
    <col min="26" max="16384" width="17.26953125" style="276"/>
  </cols>
  <sheetData>
    <row r="1" spans="1:25" ht="45.75" customHeight="1">
      <c r="A1" s="8"/>
      <c r="B1" s="509" t="s">
        <v>38</v>
      </c>
      <c r="C1" s="509" t="s">
        <v>39</v>
      </c>
      <c r="D1" s="511" t="s">
        <v>49</v>
      </c>
      <c r="E1" s="513" t="s">
        <v>84</v>
      </c>
      <c r="F1" s="515" t="s">
        <v>11</v>
      </c>
      <c r="G1" s="505" t="s">
        <v>12</v>
      </c>
      <c r="H1" s="503" t="s">
        <v>85</v>
      </c>
      <c r="I1" s="505" t="s">
        <v>14</v>
      </c>
      <c r="J1" s="496" t="s">
        <v>87</v>
      </c>
      <c r="K1" s="496" t="s">
        <v>92</v>
      </c>
      <c r="L1" s="496" t="s">
        <v>43</v>
      </c>
      <c r="M1" s="496" t="s">
        <v>93</v>
      </c>
      <c r="N1" s="496" t="s">
        <v>97</v>
      </c>
      <c r="O1" s="496" t="s">
        <v>94</v>
      </c>
      <c r="P1" s="496" t="s">
        <v>83</v>
      </c>
      <c r="Q1" s="501" t="s">
        <v>79</v>
      </c>
      <c r="R1" s="521" t="s">
        <v>10</v>
      </c>
      <c r="S1" s="521" t="s">
        <v>91</v>
      </c>
      <c r="T1" s="496" t="s">
        <v>95</v>
      </c>
      <c r="U1" s="519" t="s">
        <v>78</v>
      </c>
    </row>
    <row r="2" spans="1:25" ht="21" customHeight="1">
      <c r="A2" s="6" t="s">
        <v>35</v>
      </c>
      <c r="B2" s="510"/>
      <c r="C2" s="510"/>
      <c r="D2" s="512"/>
      <c r="E2" s="514"/>
      <c r="F2" s="516"/>
      <c r="G2" s="506"/>
      <c r="H2" s="504"/>
      <c r="I2" s="506"/>
      <c r="J2" s="497"/>
      <c r="K2" s="497"/>
      <c r="L2" s="497"/>
      <c r="M2" s="497"/>
      <c r="N2" s="497"/>
      <c r="O2" s="497"/>
      <c r="P2" s="497"/>
      <c r="Q2" s="502"/>
      <c r="R2" s="520"/>
      <c r="S2" s="520"/>
      <c r="T2" s="497"/>
      <c r="U2" s="520"/>
    </row>
    <row r="3" spans="1:25" ht="15.75" customHeight="1">
      <c r="A3" s="17">
        <v>1</v>
      </c>
      <c r="B3" s="56">
        <v>5</v>
      </c>
      <c r="C3" s="21">
        <f>Y3</f>
        <v>4</v>
      </c>
      <c r="D3" s="107">
        <f t="shared" ref="D3:D20" si="0">COUNTIF(E3:U3,C3)</f>
        <v>1</v>
      </c>
      <c r="E3" s="22">
        <f>INDEX(PM!$A$3:$Z$34,MATCH($E$1,PM!$A$3:$A$34,0),5)</f>
        <v>8</v>
      </c>
      <c r="F3" s="22">
        <f>INDEX(PM!$A$3:$Z$34,MATCH($F$1,PM!$A$3:$A$34,0),5)</f>
        <v>7</v>
      </c>
      <c r="G3" s="22">
        <f>INDEX(PM!$A$3:$Z$34,MATCH($G$1,PM!$A$3:$A$34,0),5)</f>
        <v>6</v>
      </c>
      <c r="H3" s="22">
        <f>INDEX(PM!$A$3:$Z$34,MATCH($H$1,PM!$A$3:$A$34,0),5)</f>
        <v>7</v>
      </c>
      <c r="I3" s="22">
        <f>INDEX(PM!$A$3:$Z$34,MATCH($I$1,PM!$A$3:$A$34,0),5)</f>
        <v>7</v>
      </c>
      <c r="J3" s="22">
        <f>INDEX(PM!$A$3:$Z$34,MATCH($J$1,PM!$A$3:$A$34,0),5)</f>
        <v>6</v>
      </c>
      <c r="K3" s="22">
        <f>INDEX(PM!$A$3:$Z$34,MATCH($K$1,PM!$A$3:$A$34,0),5)</f>
        <v>6</v>
      </c>
      <c r="L3" s="22">
        <f>INDEX(PM!$A$3:$Z$34,MATCH($L$1,PM!$A$3:$A$34,0),5)</f>
        <v>7</v>
      </c>
      <c r="M3" s="22">
        <f>INDEX(PM!$A$3:$Z$34,MATCH($M$1,PM!$A$3:$A$34,0),5)</f>
        <v>7</v>
      </c>
      <c r="N3" s="22">
        <f>INDEX(PM!$A$3:$Z$34,MATCH($N$1,PM!$A$3:$A$34,0),5)</f>
        <v>5</v>
      </c>
      <c r="O3" s="22">
        <f>INDEX(PM!$A$3:$Z$34,MATCH($O$1,PM!$A$3:$A$34,0),5)</f>
        <v>7</v>
      </c>
      <c r="P3" s="57">
        <f>INDEX(PM!$A$3:$Z$34,MATCH($P$1,PM!$A$3:$A$34,0),5)</f>
        <v>9</v>
      </c>
      <c r="Q3" s="22">
        <f>INDEX(PM!$A$3:$Z$34,MATCH($Q$1,PM!$A$3:$A$34,0),5)</f>
        <v>6</v>
      </c>
      <c r="R3" s="22">
        <f>INDEX(PM!$A$3:$Z$34,MATCH($R$1,PM!$A$3:$A$34,0),5)</f>
        <v>6</v>
      </c>
      <c r="S3" s="22">
        <f>INDEX(PM!$A$3:$Z$34,MATCH($S$1,PM!$A$3:$A$34,0),5)</f>
        <v>4</v>
      </c>
      <c r="T3" s="22">
        <f>INDEX(PM!$A$3:$Z$34,MATCH($T$1,PM!$A$3:$A$34,0),5)</f>
        <v>5</v>
      </c>
      <c r="U3" s="22">
        <f>INDEX(PM!$A$3:$Z$34,MATCH($U$1,PM!$A$3:$A$34,0),5)</f>
        <v>5</v>
      </c>
      <c r="V3" s="499" t="s">
        <v>22</v>
      </c>
      <c r="W3" s="500"/>
      <c r="X3" s="45">
        <v>17</v>
      </c>
      <c r="Y3" s="242">
        <f t="shared" ref="Y3:Y20" si="1">MIN(E3:U3)</f>
        <v>4</v>
      </c>
    </row>
    <row r="4" spans="1:25" ht="15.75" customHeight="1">
      <c r="A4" s="17">
        <v>2</v>
      </c>
      <c r="B4" s="56">
        <v>4</v>
      </c>
      <c r="C4" s="21">
        <f t="shared" ref="C4:C20" si="2">Y4</f>
        <v>3</v>
      </c>
      <c r="D4" s="107">
        <f t="shared" si="0"/>
        <v>1</v>
      </c>
      <c r="E4" s="22">
        <f>INDEX(PM!$A$3:$Z$34,MATCH($E$1,PM!$A$3:$A$34,0),6)</f>
        <v>3</v>
      </c>
      <c r="F4" s="22">
        <f>INDEX(PM!$A$3:$Z$34,MATCH($F$1,PM!$A$3:$A$34,0),6)</f>
        <v>6</v>
      </c>
      <c r="G4" s="22">
        <f>INDEX(PM!$A$3:$Z$34,MATCH($G$1,PM!$A$3:$A$34,0),6)</f>
        <v>5</v>
      </c>
      <c r="H4" s="22">
        <f>INDEX(PM!$A$3:$Z$34,MATCH($H$1,PM!$A$3:$A$34,0),6)</f>
        <v>5</v>
      </c>
      <c r="I4" s="22">
        <f>INDEX(PM!$A$3:$Z$34,MATCH($I$1,PM!$A$3:$A$34,0),6)</f>
        <v>5</v>
      </c>
      <c r="J4" s="22">
        <f>INDEX(PM!$A$3:$Z$34,MATCH($J$1,PM!$A$3:$A$34,0),6)</f>
        <v>4</v>
      </c>
      <c r="K4" s="22">
        <f>INDEX(PM!$A$3:$Z$34,MATCH($K$1,PM!$A$3:$A$34,0),6)</f>
        <v>5</v>
      </c>
      <c r="L4" s="22">
        <f>INDEX(PM!$A$3:$Z$34,MATCH($L$1,PM!$A$3:$A$34,0),6)</f>
        <v>6</v>
      </c>
      <c r="M4" s="22">
        <f>INDEX(PM!$A$3:$Z$34,MATCH($M$1,PM!$A$3:$A$34,0),6)</f>
        <v>5</v>
      </c>
      <c r="N4" s="22">
        <f>INDEX(PM!$A$3:$Z$34,MATCH($N$1,PM!$A$3:$A$34,0),6)</f>
        <v>4</v>
      </c>
      <c r="O4" s="22">
        <f>INDEX(PM!$A$3:$Z$34,MATCH($O$1,PM!$A$3:$A$34,0),6)</f>
        <v>5</v>
      </c>
      <c r="P4" s="22">
        <f>INDEX(PM!$A$3:$Z$34,MATCH($P$1,PM!$A$3:$A$34,0),6)</f>
        <v>8</v>
      </c>
      <c r="Q4" s="22">
        <f>INDEX(PM!$A$3:$Z$34,MATCH($Q$1,PM!$A$3:$A$34,0),6)</f>
        <v>4</v>
      </c>
      <c r="R4" s="22">
        <f>INDEX(PM!$A$3:$Z$34,MATCH($R$1,PM!$A$3:$A$34,0),6)</f>
        <v>5</v>
      </c>
      <c r="S4" s="22">
        <f>INDEX(PM!$A$3:$Z$34,MATCH($S$1,PM!$A$3:$A$34,0),6)</f>
        <v>4</v>
      </c>
      <c r="T4" s="22">
        <f>INDEX(PM!$A$3:$Z$34,MATCH($T$1,PM!$A$3:$A$34,0),6)</f>
        <v>6</v>
      </c>
      <c r="U4" s="22">
        <f>INDEX(PM!$A$3:$Z$34,MATCH($U$1,PM!$A$3:$A$34,0),6)</f>
        <v>5</v>
      </c>
      <c r="V4" s="169"/>
      <c r="W4" s="240"/>
      <c r="X4" s="239">
        <f>SUM(17*5)</f>
        <v>85</v>
      </c>
      <c r="Y4" s="242">
        <f t="shared" si="1"/>
        <v>3</v>
      </c>
    </row>
    <row r="5" spans="1:25" ht="15.75" customHeight="1">
      <c r="A5" s="17">
        <v>3</v>
      </c>
      <c r="B5" s="56">
        <v>4</v>
      </c>
      <c r="C5" s="21">
        <f t="shared" si="2"/>
        <v>4</v>
      </c>
      <c r="D5" s="107">
        <f t="shared" si="0"/>
        <v>4</v>
      </c>
      <c r="E5" s="22">
        <f>INDEX(PM!$A$3:$Z$34,MATCH($E$1,PM!$A$3:$A$34,0),7)</f>
        <v>6</v>
      </c>
      <c r="F5" s="22">
        <f>INDEX(PM!$A$3:$Z$34,MATCH($F$1,PM!$A$3:$A$34,0),7)</f>
        <v>6</v>
      </c>
      <c r="G5" s="22">
        <f>INDEX(PM!$A$3:$Z$34,MATCH($G$1,PM!$A$3:$A$34,0),7)</f>
        <v>4</v>
      </c>
      <c r="H5" s="22">
        <f>INDEX(PM!$A$3:$Z$34,MATCH($H$1,PM!$A$3:$A$34,0),7)</f>
        <v>4</v>
      </c>
      <c r="I5" s="336">
        <f>INDEX(PM!$A$3:$Z$34,MATCH($I$1,PM!$A$3:$A$34,0),7)</f>
        <v>5</v>
      </c>
      <c r="J5" s="22">
        <f>INDEX(PM!$A$3:$Z$34,MATCH($J$1,PM!$A$3:$A$34,0),7)</f>
        <v>6</v>
      </c>
      <c r="K5" s="22">
        <f>INDEX(PM!$A$3:$Z$34,MATCH($K$1,PM!$A$3:$A$34,0),7)</f>
        <v>5</v>
      </c>
      <c r="L5" s="22">
        <f>INDEX(PM!$A$3:$Z$34,MATCH($L$1,PM!$A$3:$A$34,0),7)</f>
        <v>7</v>
      </c>
      <c r="M5" s="22">
        <f>INDEX(PM!$A$3:$Z$34,MATCH($M$1,PM!$A$3:$A$34,0),7)</f>
        <v>7</v>
      </c>
      <c r="N5" s="22">
        <f>INDEX(PM!$A$3:$Z$34,MATCH($N$1,PM!$A$3:$A$34,0),7)</f>
        <v>5</v>
      </c>
      <c r="O5" s="22">
        <f>INDEX(PM!$A$3:$Z$34,MATCH($O$1,PM!$A$3:$A$34,0),7)</f>
        <v>5</v>
      </c>
      <c r="P5" s="22">
        <f>INDEX(PM!$A$3:$Z$34,MATCH($P$1,PM!$A$3:$A$34,0),7)</f>
        <v>5</v>
      </c>
      <c r="Q5" s="22">
        <f>INDEX(PM!$A$3:$Z$34,MATCH($Q$1,PM!$A$3:$A$34,0),7)</f>
        <v>4</v>
      </c>
      <c r="R5" s="22">
        <f>INDEX(PM!$A$3:$Z$34,MATCH($R$1,PM!$A$3:$A$34,0),7)</f>
        <v>7</v>
      </c>
      <c r="S5" s="22">
        <f>INDEX(PM!$A$3:$Z$34,MATCH($S$1,PM!$A$3:$A$34,0),7)</f>
        <v>4</v>
      </c>
      <c r="T5" s="22">
        <f>INDEX(PM!$A$3:$Z$34,MATCH($T$1,PM!$A$3:$A$34,0),7)</f>
        <v>9</v>
      </c>
      <c r="U5" s="22">
        <f>INDEX(PM!$A$3:$Z$34,MATCH($U$1,PM!$A$3:$A$34,0),7)</f>
        <v>5</v>
      </c>
      <c r="V5" s="499" t="s">
        <v>36</v>
      </c>
      <c r="W5" s="500"/>
      <c r="X5" s="46">
        <v>7</v>
      </c>
      <c r="Y5" s="242">
        <f t="shared" si="1"/>
        <v>4</v>
      </c>
    </row>
    <row r="6" spans="1:25" ht="15.75" customHeight="1">
      <c r="A6" s="17">
        <v>4</v>
      </c>
      <c r="B6" s="56">
        <v>3</v>
      </c>
      <c r="C6" s="21">
        <f t="shared" si="2"/>
        <v>2</v>
      </c>
      <c r="D6" s="107">
        <f t="shared" si="0"/>
        <v>1</v>
      </c>
      <c r="E6" s="22">
        <f>INDEX(PM!$A$3:$Z$34,MATCH($E$1,PM!$A$3:$A$34,0),8)</f>
        <v>5</v>
      </c>
      <c r="F6" s="22">
        <f>INDEX(PM!$A$3:$Z$34,MATCH($F$1,PM!$A$3:$A$34,0),8)</f>
        <v>4</v>
      </c>
      <c r="G6" s="22">
        <f>INDEX(PM!$A$3:$Z$34,MATCH($G$1,PM!$A$3:$A$34,0),8)</f>
        <v>3</v>
      </c>
      <c r="H6" s="22">
        <f>INDEX(PM!$A$3:$Z$34,MATCH($H$1,PM!$A$3:$A$34,0),8)</f>
        <v>5</v>
      </c>
      <c r="I6" s="22">
        <f>INDEX(PM!$A$3:$Z$34,MATCH($I$1,PM!$A$3:$A$34,0),8)</f>
        <v>5</v>
      </c>
      <c r="J6" s="22">
        <f>INDEX(PM!$A$3:$Z$34,MATCH($J$1,PM!$A$3:$A$34,0),8)</f>
        <v>4</v>
      </c>
      <c r="K6" s="22">
        <f>INDEX(PM!$A$3:$Z$34,MATCH($K$1,PM!$A$3:$A$34,0),8)</f>
        <v>4</v>
      </c>
      <c r="L6" s="22">
        <f>INDEX(PM!$A$3:$Z$34,MATCH($L$1,PM!$A$3:$A$34,0),8)</f>
        <v>4</v>
      </c>
      <c r="M6" s="22">
        <f>INDEX(PM!$A$3:$Z$34,MATCH($M$1,PM!$A$3:$A$34,0),8)</f>
        <v>3</v>
      </c>
      <c r="N6" s="22">
        <f>INDEX(PM!$A$3:$Z$34,MATCH($N$1,PM!$A$3:$A$34,0),8)</f>
        <v>4</v>
      </c>
      <c r="O6" s="22">
        <f>INDEX(PM!$A$3:$Z$34,MATCH($O$1,PM!$A$3:$A$34,0),8)</f>
        <v>4</v>
      </c>
      <c r="P6" s="22">
        <f>INDEX(PM!$A$3:$Z$34,MATCH($P$1,PM!$A$3:$A$34,0),8)</f>
        <v>4</v>
      </c>
      <c r="Q6" s="22">
        <f>INDEX(PM!$A$3:$Z$34,MATCH($Q$1,PM!$A$3:$A$34,0),8)</f>
        <v>3</v>
      </c>
      <c r="R6" s="22">
        <f>INDEX(PM!$A$3:$Z$34,MATCH($R$1,PM!$A$3:$A$34,0),8)</f>
        <v>5</v>
      </c>
      <c r="S6" s="22">
        <f>INDEX(PM!$A$3:$Z$34,MATCH($S$1,PM!$A$3:$A$34,0),8)</f>
        <v>3</v>
      </c>
      <c r="T6" s="22">
        <f>INDEX(PM!$A$3:$Z$34,MATCH($T$1,PM!$A$3:$A$34,0),8)</f>
        <v>8</v>
      </c>
      <c r="U6" s="22">
        <f>INDEX(PM!$A$3:$Z$34,MATCH($U$1,PM!$A$3:$A$34,0),8)</f>
        <v>2</v>
      </c>
      <c r="V6" s="490" t="s">
        <v>37</v>
      </c>
      <c r="W6" s="491"/>
      <c r="X6" s="47">
        <f>SUM(X4/7)</f>
        <v>12.142857142857142</v>
      </c>
      <c r="Y6" s="242">
        <f t="shared" si="1"/>
        <v>2</v>
      </c>
    </row>
    <row r="7" spans="1:25" ht="15.75" customHeight="1">
      <c r="A7" s="17">
        <v>5</v>
      </c>
      <c r="B7" s="56">
        <v>5</v>
      </c>
      <c r="C7" s="21">
        <f t="shared" si="2"/>
        <v>4</v>
      </c>
      <c r="D7" s="107">
        <f t="shared" si="0"/>
        <v>1</v>
      </c>
      <c r="E7" s="22">
        <f>INDEX(PM!$A$3:$Z$34,MATCH($E$1,PM!$A$3:$A$34,0),9)</f>
        <v>6</v>
      </c>
      <c r="F7" s="22">
        <f>INDEX(PM!$A$3:$Z$34,MATCH($F$1,PM!$A$3:$A$34,0),9)</f>
        <v>7</v>
      </c>
      <c r="G7" s="22">
        <f>INDEX(PM!$A$3:$Z$34,MATCH($G$1,PM!$A$3:$A$34,0),9)</f>
        <v>6</v>
      </c>
      <c r="H7" s="22">
        <f>INDEX(PM!$A$3:$Z$34,MATCH($H$1,PM!$A$3:$A$34,0),9)</f>
        <v>6</v>
      </c>
      <c r="I7" s="22">
        <f>INDEX(PM!$A$3:$Z$34,MATCH($I$1,PM!$A$3:$A$34,0),9)</f>
        <v>8</v>
      </c>
      <c r="J7" s="22">
        <f>INDEX(PM!$A$3:$Z$34,MATCH($J$1,PM!$A$3:$A$34,0),9)</f>
        <v>6</v>
      </c>
      <c r="K7" s="22">
        <f>INDEX(PM!$A$3:$Z$34,MATCH($K$1,PM!$A$3:$A$34,0),9)</f>
        <v>7</v>
      </c>
      <c r="L7" s="22">
        <f>INDEX(PM!$A$3:$Z$34,MATCH($L$1,PM!$A$3:$A$34,0),9)</f>
        <v>6</v>
      </c>
      <c r="M7" s="22">
        <f>INDEX(PM!$A$3:$Z$34,MATCH($M$1,PM!$A$3:$A$34,0),9)</f>
        <v>8</v>
      </c>
      <c r="N7" s="22">
        <f>INDEX(PM!$A$3:$Z$34,MATCH($N$1,PM!$A$3:$A$34,0),9)</f>
        <v>6</v>
      </c>
      <c r="O7" s="22">
        <f>INDEX(PM!$A$3:$Z$34,MATCH($O$1,PM!$A$3:$A$34,0),9)</f>
        <v>6</v>
      </c>
      <c r="P7" s="22">
        <f>INDEX(PM!$A$3:$Z$34,MATCH($P$1,PM!$A$3:$A$34,0),9)</f>
        <v>11</v>
      </c>
      <c r="Q7" s="22">
        <f>INDEX(PM!$A$3:$Z$34,MATCH($Q$1,PM!$A$3:$A$34,0),9)</f>
        <v>6</v>
      </c>
      <c r="R7" s="22">
        <f>INDEX(PM!$A$3:$Z$34,MATCH($R$1,PM!$A$3:$A$34,0),9)</f>
        <v>5</v>
      </c>
      <c r="S7" s="22">
        <f>INDEX(PM!$A$3:$Z$34,MATCH($S$1,PM!$A$3:$A$34,0),9)</f>
        <v>4</v>
      </c>
      <c r="T7" s="22">
        <f>INDEX(PM!$A$3:$Z$34,MATCH($T$1,PM!$A$3:$A$34,0),9)</f>
        <v>8</v>
      </c>
      <c r="U7" s="22">
        <f>INDEX(PM!$A$3:$Z$34,MATCH($U$1,PM!$A$3:$A$34,0),9)</f>
        <v>5</v>
      </c>
      <c r="W7" s="16"/>
      <c r="X7" s="16"/>
      <c r="Y7" s="242">
        <f t="shared" si="1"/>
        <v>4</v>
      </c>
    </row>
    <row r="8" spans="1:25" ht="15.75" customHeight="1">
      <c r="A8" s="17">
        <v>6</v>
      </c>
      <c r="B8" s="56">
        <v>4</v>
      </c>
      <c r="C8" s="21">
        <f t="shared" si="2"/>
        <v>4</v>
      </c>
      <c r="D8" s="107">
        <f t="shared" si="0"/>
        <v>2</v>
      </c>
      <c r="E8" s="22">
        <f>INDEX(PM!$A$3:$Z$34,MATCH($E$1,PM!$A$3:$A$34,0),10)</f>
        <v>5</v>
      </c>
      <c r="F8" s="22">
        <f>INDEX(PM!$A$3:$Z$34,MATCH($F$1,PM!$A$3:$A$34,0),10)</f>
        <v>10</v>
      </c>
      <c r="G8" s="22">
        <f>INDEX(PM!$A$3:$Z$34,MATCH($G$1,PM!$A$3:$A$34,0),10)</f>
        <v>4</v>
      </c>
      <c r="H8" s="22">
        <f>INDEX(PM!$A$3:$Z$34,MATCH($H$1,PM!$A$3:$A$34,0),10)</f>
        <v>6</v>
      </c>
      <c r="I8" s="22">
        <f>INDEX(PM!$A$3:$Z$34,MATCH($I$1,PM!$A$3:$A$34,0),10)</f>
        <v>6</v>
      </c>
      <c r="J8" s="22">
        <f>INDEX(PM!$A$3:$Z$34,MATCH($J$1,PM!$A$3:$A$34,0),10)</f>
        <v>6</v>
      </c>
      <c r="K8" s="22">
        <f>INDEX(PM!$A$3:$Z$34,MATCH($K$1,PM!$A$3:$A$34,0),10)</f>
        <v>7</v>
      </c>
      <c r="L8" s="22">
        <f>INDEX(PM!$A$3:$Z$34,MATCH($L$1,PM!$A$3:$A$34,0),10)</f>
        <v>5</v>
      </c>
      <c r="M8" s="22">
        <f>INDEX(PM!$A$3:$Z$34,MATCH($M$1,PM!$A$3:$A$34,0),10)</f>
        <v>5</v>
      </c>
      <c r="N8" s="22">
        <f>INDEX(PM!$A$3:$Z$34,MATCH($N$1,PM!$A$3:$A$34,0),10)</f>
        <v>4</v>
      </c>
      <c r="O8" s="22">
        <f>INDEX(PM!$A$3:$Z$34,MATCH($O$1,PM!$A$3:$A$34,0),10)</f>
        <v>5</v>
      </c>
      <c r="P8" s="22">
        <f>INDEX(PM!$A$3:$Z$34,MATCH($P$1,PM!$A$3:$A$34,0),10)</f>
        <v>6</v>
      </c>
      <c r="Q8" s="22">
        <f>INDEX(PM!$A$3:$Z$34,MATCH($Q$1,PM!$A$3:$A$34,0),10)</f>
        <v>5</v>
      </c>
      <c r="R8" s="22">
        <f>INDEX(PM!$A$3:$Z$34,MATCH($R$1,PM!$A$3:$A$34,0),10)</f>
        <v>6</v>
      </c>
      <c r="S8" s="22">
        <f>INDEX(PM!$A$3:$Z$34,MATCH($S$1,PM!$A$3:$A$34,0),10)</f>
        <v>5</v>
      </c>
      <c r="T8" s="22">
        <f>INDEX(PM!$A$3:$Z$34,MATCH($T$1,PM!$A$3:$A$34,0),10)</f>
        <v>7</v>
      </c>
      <c r="U8" s="22">
        <f>INDEX(PM!$A$3:$Z$34,MATCH($U$1,PM!$A$3:$A$34,0),10)</f>
        <v>7</v>
      </c>
      <c r="W8" s="16"/>
      <c r="X8" s="16"/>
      <c r="Y8" s="242">
        <f t="shared" si="1"/>
        <v>4</v>
      </c>
    </row>
    <row r="9" spans="1:25" ht="15.75" customHeight="1">
      <c r="A9" s="17">
        <v>7</v>
      </c>
      <c r="B9" s="56">
        <v>3</v>
      </c>
      <c r="C9" s="21">
        <f t="shared" si="2"/>
        <v>3</v>
      </c>
      <c r="D9" s="107">
        <f t="shared" si="0"/>
        <v>7</v>
      </c>
      <c r="E9" s="22">
        <f>INDEX(PM!$A$3:$Z$34,MATCH($E$1,PM!$A$3:$A$34,0),11)</f>
        <v>3</v>
      </c>
      <c r="F9" s="22">
        <f>INDEX(PM!$A$3:$Z$34,MATCH($F$1,PM!$A$3:$A$34,0),11)</f>
        <v>5</v>
      </c>
      <c r="G9" s="22">
        <f>INDEX(PM!$A$3:$Z$34,MATCH($G$1,PM!$A$3:$A$34,0),11)</f>
        <v>3</v>
      </c>
      <c r="H9" s="22">
        <f>INDEX(PM!$A$3:$Z$34,MATCH($H$1,PM!$A$3:$A$34,0),11)</f>
        <v>8</v>
      </c>
      <c r="I9" s="22">
        <f>INDEX(PM!$A$3:$Z$34,MATCH($I$1,PM!$A$3:$A$34,0),11)</f>
        <v>5</v>
      </c>
      <c r="J9" s="22">
        <f>INDEX(PM!$A$3:$Z$34,MATCH($J$1,PM!$A$3:$A$34,0),11)</f>
        <v>3</v>
      </c>
      <c r="K9" s="22">
        <f>INDEX(PM!$A$3:$Z$34,MATCH($K$1,PM!$A$3:$A$34,0),11)</f>
        <v>5</v>
      </c>
      <c r="L9" s="22">
        <f>INDEX(PM!$A$3:$Z$34,MATCH($L$1,PM!$A$3:$A$34,0),11)</f>
        <v>3</v>
      </c>
      <c r="M9" s="22">
        <f>INDEX(PM!$A$3:$Z$34,MATCH($M$1,PM!$A$3:$A$34,0),11)</f>
        <v>5</v>
      </c>
      <c r="N9" s="22">
        <f>INDEX(PM!$A$3:$Z$34,MATCH($N$1,PM!$A$3:$A$34,0),11)</f>
        <v>4</v>
      </c>
      <c r="O9" s="22">
        <f>INDEX(PM!$A$3:$Z$34,MATCH($O$1,PM!$A$3:$A$34,0),11)</f>
        <v>3</v>
      </c>
      <c r="P9" s="22">
        <f>INDEX(PM!$A$3:$Z$34,MATCH($P$1,PM!$A$3:$A$34,0),11)</f>
        <v>4</v>
      </c>
      <c r="Q9" s="22">
        <f>INDEX(PM!$A$3:$Z$34,MATCH($Q$1,PM!$A$3:$A$34,0),11)</f>
        <v>3</v>
      </c>
      <c r="R9" s="22">
        <f>INDEX(PM!$A$3:$Z$34,MATCH($R$1,PM!$A$3:$A$34,0),11)</f>
        <v>5</v>
      </c>
      <c r="S9" s="22">
        <f>INDEX(PM!$A$3:$Z$34,MATCH($S$1,PM!$A$3:$A$34,0),11)</f>
        <v>4</v>
      </c>
      <c r="T9" s="22">
        <f>INDEX(PM!$A$3:$Z$34,MATCH($T$1,PM!$A$3:$A$34,0),11)</f>
        <v>6</v>
      </c>
      <c r="U9" s="22">
        <f>INDEX(PM!$A$3:$Z$34,MATCH($U$1,PM!$A$3:$A$34,0),11)</f>
        <v>3</v>
      </c>
      <c r="W9" s="16"/>
      <c r="X9" s="16"/>
      <c r="Y9" s="242">
        <f t="shared" si="1"/>
        <v>3</v>
      </c>
    </row>
    <row r="10" spans="1:25" ht="15.75" customHeight="1">
      <c r="A10" s="17">
        <v>8</v>
      </c>
      <c r="B10" s="56">
        <v>4</v>
      </c>
      <c r="C10" s="21">
        <f t="shared" si="2"/>
        <v>4</v>
      </c>
      <c r="D10" s="107">
        <f t="shared" si="0"/>
        <v>3</v>
      </c>
      <c r="E10" s="22">
        <f>INDEX(PM!$A$3:$Z$34,MATCH($E$1,PM!$A$3:$A$34,0),12)</f>
        <v>6</v>
      </c>
      <c r="F10" s="22">
        <f>INDEX(PM!$A$3:$Z$34,MATCH($F$1,PM!$A$3:$A$34,0),12)</f>
        <v>10</v>
      </c>
      <c r="G10" s="22">
        <f>INDEX(PM!$A$3:$Z$34,MATCH($G$1,PM!$A$3:$A$34,0),12)</f>
        <v>6</v>
      </c>
      <c r="H10" s="22">
        <f>INDEX(PM!$A$3:$Z$34,MATCH($H$1,PM!$A$3:$A$34,0),12)</f>
        <v>4</v>
      </c>
      <c r="I10" s="22">
        <f>INDEX(PM!$A$3:$Z$34,MATCH($I$1,PM!$A$3:$A$34,0),12)</f>
        <v>5</v>
      </c>
      <c r="J10" s="22">
        <f>INDEX(PM!$A$3:$Z$34,MATCH($J$1,PM!$A$3:$A$34,0),12)</f>
        <v>4</v>
      </c>
      <c r="K10" s="22">
        <f>INDEX(PM!$A$3:$Z$34,MATCH($K$1,PM!$A$3:$A$34,0),12)</f>
        <v>6</v>
      </c>
      <c r="L10" s="22">
        <f>INDEX(PM!$A$3:$Z$34,MATCH($L$1,PM!$A$3:$A$34,0),12)</f>
        <v>5</v>
      </c>
      <c r="M10" s="22">
        <f>INDEX(PM!$A$3:$Z$34,MATCH($M$1,PM!$A$3:$A$34,0),12)</f>
        <v>5</v>
      </c>
      <c r="N10" s="22">
        <f>INDEX(PM!$A$3:$Z$34,MATCH($N$1,PM!$A$3:$A$34,0),12)</f>
        <v>5</v>
      </c>
      <c r="O10" s="22">
        <f>INDEX(PM!$A$3:$Z$34,MATCH($O$1,PM!$A$3:$A$34,0),12)</f>
        <v>7</v>
      </c>
      <c r="P10" s="22">
        <f>INDEX(PM!$A$3:$Z$34,MATCH($P$1,PM!$A$3:$A$34,0),12)</f>
        <v>5</v>
      </c>
      <c r="Q10" s="22">
        <f>INDEX(PM!$A$3:$Z$34,MATCH($Q$1,PM!$A$3:$A$34,0),12)</f>
        <v>4</v>
      </c>
      <c r="R10" s="22">
        <f>INDEX(PM!$A$3:$Z$34,MATCH($R$1,PM!$A$3:$A$34,0),12)</f>
        <v>5</v>
      </c>
      <c r="S10" s="22">
        <f>INDEX(PM!$A$3:$Z$34,MATCH($S$1,PM!$A$3:$A$34,0),12)</f>
        <v>5</v>
      </c>
      <c r="T10" s="22">
        <f>INDEX(PM!$A$3:$Z$34,MATCH($T$1,PM!$A$3:$A$34,0),12)</f>
        <v>8</v>
      </c>
      <c r="U10" s="22">
        <f>INDEX(PM!$A$3:$Z$34,MATCH($U$1,PM!$A$3:$A$34,0),12)</f>
        <v>5</v>
      </c>
      <c r="W10" s="16"/>
      <c r="X10" s="16"/>
      <c r="Y10" s="242">
        <f t="shared" si="1"/>
        <v>4</v>
      </c>
    </row>
    <row r="11" spans="1:25" ht="15.75" customHeight="1">
      <c r="A11" s="17">
        <v>9</v>
      </c>
      <c r="B11" s="56">
        <v>4</v>
      </c>
      <c r="C11" s="21">
        <f t="shared" si="2"/>
        <v>3</v>
      </c>
      <c r="D11" s="107">
        <f t="shared" si="0"/>
        <v>3</v>
      </c>
      <c r="E11" s="22">
        <f>INDEX(PM!$A$3:$Z$34,MATCH($E$1,PM!$A$3:$A$34,0),13)</f>
        <v>3</v>
      </c>
      <c r="F11" s="22">
        <f>INDEX(PM!$A$3:$Z$34,MATCH($F$1,PM!$A$3:$A$34,0),13)</f>
        <v>5</v>
      </c>
      <c r="G11" s="22">
        <f>INDEX(PM!$A$3:$Z$34,MATCH($G$1,PM!$A$3:$A$34,0),13)</f>
        <v>4</v>
      </c>
      <c r="H11" s="22">
        <f>INDEX(PM!$A$3:$Z$34,MATCH($H$1,PM!$A$3:$A$34,0),13)</f>
        <v>6</v>
      </c>
      <c r="I11" s="22">
        <f>INDEX(PM!$A$3:$Z$34,MATCH($I$1,PM!$A$3:$A$34,0),13)</f>
        <v>4</v>
      </c>
      <c r="J11" s="22">
        <f>INDEX(PM!$A$3:$Z$34,MATCH($J$1,PM!$A$3:$A$34,0),13)</f>
        <v>5</v>
      </c>
      <c r="K11" s="22">
        <f>INDEX(PM!$A$3:$Z$34,MATCH($K$1,PM!$A$3:$A$34,0),13)</f>
        <v>5</v>
      </c>
      <c r="L11" s="22">
        <f>INDEX(PM!$A$3:$Z$34,MATCH($L$1,PM!$A$3:$A$34,0),13)</f>
        <v>4</v>
      </c>
      <c r="M11" s="22">
        <f>INDEX(PM!$A$3:$Z$34,MATCH($M$1,PM!$A$3:$A$34,0),13)</f>
        <v>3</v>
      </c>
      <c r="N11" s="22">
        <f>INDEX(PM!$A$3:$Z$34,MATCH($N$1,PM!$A$3:$A$34,0),13)</f>
        <v>4</v>
      </c>
      <c r="O11" s="22">
        <f>INDEX(PM!$A$3:$Z$34,MATCH($O$1,PM!$A$3:$A$34,0),13)</f>
        <v>5</v>
      </c>
      <c r="P11" s="22">
        <f>INDEX(PM!$A$3:$Z$34,MATCH($P$1,PM!$A$3:$A$34,0),13)</f>
        <v>5</v>
      </c>
      <c r="Q11" s="22">
        <f>INDEX(PM!$A$3:$Z$34,MATCH($Q$1,PM!$A$3:$A$34,0),13)</f>
        <v>3</v>
      </c>
      <c r="R11" s="22">
        <f>INDEX(PM!$A$3:$Z$34,MATCH($R$1,PM!$A$3:$A$34,0),13)</f>
        <v>6</v>
      </c>
      <c r="S11" s="22">
        <f>INDEX(PM!$A$3:$Z$34,MATCH($S$1,PM!$A$3:$A$34,0),13)</f>
        <v>4</v>
      </c>
      <c r="T11" s="22">
        <f>INDEX(PM!$A$3:$Z$34,MATCH($T$1,PM!$A$3:$A$34,0),13)</f>
        <v>5</v>
      </c>
      <c r="U11" s="22">
        <f>INDEX(PM!$A$3:$Z$34,MATCH($U$1,PM!$A$3:$A$34,0),13)</f>
        <v>5</v>
      </c>
      <c r="W11" s="16"/>
      <c r="X11" s="16"/>
      <c r="Y11" s="242">
        <f t="shared" si="1"/>
        <v>3</v>
      </c>
    </row>
    <row r="12" spans="1:25" ht="15.75" customHeight="1">
      <c r="A12" s="17">
        <v>10</v>
      </c>
      <c r="B12" s="56">
        <v>5</v>
      </c>
      <c r="C12" s="21">
        <f t="shared" si="2"/>
        <v>4</v>
      </c>
      <c r="D12" s="107">
        <f t="shared" si="0"/>
        <v>2</v>
      </c>
      <c r="E12" s="22">
        <f>INDEX(PM!$A$3:$Z$34,MATCH($E$1,PM!$A$3:$A$34,0),15)</f>
        <v>6</v>
      </c>
      <c r="F12" s="22">
        <f>INDEX(PM!$A$3:$Z$34,MATCH($F$1,PM!$A$3:$A$34,0),15)</f>
        <v>8</v>
      </c>
      <c r="G12" s="22">
        <f>INDEX(PM!$A$3:$Z$34,MATCH($G$1,PM!$A$3:$A$34,0),15)</f>
        <v>4</v>
      </c>
      <c r="H12" s="22">
        <f>INDEX(PM!$A$3:$Z$34,MATCH($H$1,PM!$A$3:$A$34,0),15)</f>
        <v>7</v>
      </c>
      <c r="I12" s="22">
        <f>INDEX(PM!$A$3:$Z$34,MATCH($I$1,PM!$A$3:$A$34,0),15)</f>
        <v>7</v>
      </c>
      <c r="J12" s="22">
        <f>INDEX(PM!$A$3:$Z$34,MATCH($J$1,PM!$A$3:$A$34,0),15)</f>
        <v>5</v>
      </c>
      <c r="K12" s="22">
        <f>INDEX(PM!$A$3:$Z$34,MATCH($K$1,PM!$A$3:$A$34,0),15)</f>
        <v>6</v>
      </c>
      <c r="L12" s="22">
        <f>INDEX(PM!$A$3:$Z$34,MATCH($L$1,PM!$A$3:$A$34,0),15)</f>
        <v>8</v>
      </c>
      <c r="M12" s="22">
        <f>INDEX(PM!$A$3:$Z$34,MATCH($M$1,PM!$A$3:$A$34,0),15)</f>
        <v>5</v>
      </c>
      <c r="N12" s="22">
        <f>INDEX(PM!$A$3:$Z$34,MATCH($N$1,PM!$A$3:$A$34,0),15)</f>
        <v>6</v>
      </c>
      <c r="O12" s="22">
        <f>INDEX(PM!$A$3:$Z$34,MATCH($O$1,PM!$A$3:$A$34,0),15)</f>
        <v>5</v>
      </c>
      <c r="P12" s="22">
        <f>INDEX(PM!$A$3:$Z$34,MATCH($P$1,PM!$A$3:$A$34,0),15)</f>
        <v>5</v>
      </c>
      <c r="Q12" s="22">
        <f>INDEX(PM!$A$3:$Z$34,MATCH($Q$1,PM!$A$3:$A$34,0),15)</f>
        <v>4</v>
      </c>
      <c r="R12" s="22">
        <f>INDEX(PM!$A$3:$Z$34,MATCH($R$1,PM!$A$3:$A$34,0),15)</f>
        <v>8</v>
      </c>
      <c r="S12" s="22">
        <f>INDEX(PM!$A$3:$Z$34,MATCH($S$1,PM!$A$3:$A$34,0),15)</f>
        <v>6</v>
      </c>
      <c r="T12" s="22">
        <f>INDEX(PM!$A$3:$Z$34,MATCH($T$1,PM!$A$3:$A$34,0),15)</f>
        <v>6</v>
      </c>
      <c r="U12" s="22">
        <f>INDEX(PM!$A$3:$Z$34,MATCH($U$1,PM!$A$3:$A$34,0),15)</f>
        <v>6</v>
      </c>
      <c r="W12" s="16"/>
      <c r="X12" s="16"/>
      <c r="Y12" s="242">
        <f t="shared" si="1"/>
        <v>4</v>
      </c>
    </row>
    <row r="13" spans="1:25" ht="15.75" customHeight="1">
      <c r="A13" s="17">
        <v>11</v>
      </c>
      <c r="B13" s="56">
        <v>4</v>
      </c>
      <c r="C13" s="21">
        <f t="shared" si="2"/>
        <v>3</v>
      </c>
      <c r="D13" s="107">
        <f t="shared" si="0"/>
        <v>4</v>
      </c>
      <c r="E13" s="22">
        <f>INDEX(PM!$A$3:$Z$34,MATCH($E$1,PM!$A$3:$A$34,0),16)</f>
        <v>6</v>
      </c>
      <c r="F13" s="22">
        <f>INDEX(PM!$A$3:$Z$34,MATCH($F$1,PM!$A$3:$A$34,0),16)</f>
        <v>7</v>
      </c>
      <c r="G13" s="22">
        <f>INDEX(PM!$A$3:$Z$34,MATCH($G$1,PM!$A$3:$A$34,0),16)</f>
        <v>5</v>
      </c>
      <c r="H13" s="22">
        <f>INDEX(PM!$A$3:$Z$34,MATCH($H$1,PM!$A$3:$A$34,0),16)</f>
        <v>3</v>
      </c>
      <c r="I13" s="22">
        <f>INDEX(PM!$A$3:$Z$34,MATCH($I$1,PM!$A$3:$A$34,0),16)</f>
        <v>5</v>
      </c>
      <c r="J13" s="22">
        <f>INDEX(PM!$A$3:$Z$34,MATCH($J$1,PM!$A$3:$A$34,0),16)</f>
        <v>4</v>
      </c>
      <c r="K13" s="22">
        <f>INDEX(PM!$A$3:$Z$34,MATCH($K$1,PM!$A$3:$A$34,0),16)</f>
        <v>5</v>
      </c>
      <c r="L13" s="22">
        <f>INDEX(PM!$A$3:$Z$34,MATCH($L$1,PM!$A$3:$A$34,0),16)</f>
        <v>4</v>
      </c>
      <c r="M13" s="22">
        <f>INDEX(PM!$A$3:$Z$34,MATCH($M$1,PM!$A$3:$A$34,0),16)</f>
        <v>4</v>
      </c>
      <c r="N13" s="22">
        <f>INDEX(PM!$A$3:$Z$34,MATCH($N$1,PM!$A$3:$A$34,0),16)</f>
        <v>4</v>
      </c>
      <c r="O13" s="22">
        <f>INDEX(PM!$A$3:$Z$34,MATCH($O$1,PM!$A$3:$A$34,0),16)</f>
        <v>4</v>
      </c>
      <c r="P13" s="22">
        <f>INDEX(PM!$A$3:$Z$34,MATCH($P$1,PM!$A$3:$A$34,0),16)</f>
        <v>3</v>
      </c>
      <c r="Q13" s="22">
        <f>INDEX(PM!$A$3:$Z$34,MATCH($Q$1,PM!$A$3:$A$34,0),16)</f>
        <v>3</v>
      </c>
      <c r="R13" s="22">
        <f>INDEX(PM!$A$3:$Z$34,MATCH($R$1,PM!$A$3:$A$34,0),16)</f>
        <v>7</v>
      </c>
      <c r="S13" s="22">
        <f>INDEX(PM!$A$3:$Z$34,MATCH($S$1,PM!$A$3:$A$34,0),16)</f>
        <v>3</v>
      </c>
      <c r="T13" s="22">
        <f>INDEX(PM!$A$3:$Z$34,MATCH($T$1,PM!$A$3:$A$34,0),16)</f>
        <v>6</v>
      </c>
      <c r="U13" s="22">
        <f>INDEX(PM!$A$3:$Z$34,MATCH($U$1,PM!$A$3:$A$34,0),16)</f>
        <v>4</v>
      </c>
      <c r="W13" s="16"/>
      <c r="X13" s="16"/>
      <c r="Y13" s="242">
        <f t="shared" si="1"/>
        <v>3</v>
      </c>
    </row>
    <row r="14" spans="1:25" ht="15.75" customHeight="1">
      <c r="A14" s="17">
        <v>12</v>
      </c>
      <c r="B14" s="56">
        <v>3</v>
      </c>
      <c r="C14" s="21">
        <f t="shared" si="2"/>
        <v>2</v>
      </c>
      <c r="D14" s="107">
        <f t="shared" si="0"/>
        <v>1</v>
      </c>
      <c r="E14" s="22">
        <f>INDEX(PM!$A$3:$Z$34,MATCH($E$1,PM!$A$3:$A$34,0),17)</f>
        <v>3</v>
      </c>
      <c r="F14" s="22">
        <f>INDEX(PM!$A$3:$Z$34,MATCH($F$1,PM!$A$3:$A$34,0),17)</f>
        <v>3</v>
      </c>
      <c r="G14" s="22">
        <f>INDEX(PM!$A$3:$Z$34,MATCH($G$1,PM!$A$3:$A$34,0),17)</f>
        <v>3</v>
      </c>
      <c r="H14" s="22">
        <f>INDEX(PM!$A$3:$Z$34,MATCH($H$1,PM!$A$3:$A$34,0),17)</f>
        <v>3</v>
      </c>
      <c r="I14" s="22">
        <f>INDEX(PM!$A$3:$Z$34,MATCH($I$1,PM!$A$3:$A$34,0),17)</f>
        <v>6</v>
      </c>
      <c r="J14" s="22">
        <f>INDEX(PM!$A$3:$Z$34,MATCH($J$1,PM!$A$3:$A$34,0),17)</f>
        <v>3</v>
      </c>
      <c r="K14" s="22">
        <f>INDEX(PM!$A$3:$Z$34,MATCH($K$1,PM!$A$3:$A$34,0),17)</f>
        <v>5</v>
      </c>
      <c r="L14" s="22">
        <f>INDEX(PM!$A$3:$Z$34,MATCH($L$1,PM!$A$3:$A$34,0),17)</f>
        <v>4</v>
      </c>
      <c r="M14" s="22">
        <f>INDEX(PM!$A$3:$Z$34,MATCH($M$1,PM!$A$3:$A$34,0),17)</f>
        <v>3</v>
      </c>
      <c r="N14" s="22">
        <f>INDEX(PM!$A$3:$Z$34,MATCH($N$1,PM!$A$3:$A$34,0),17)</f>
        <v>4</v>
      </c>
      <c r="O14" s="22">
        <f>INDEX(PM!$A$3:$Z$34,MATCH($O$1,PM!$A$3:$A$34,0),17)</f>
        <v>6</v>
      </c>
      <c r="P14" s="22">
        <f>INDEX(PM!$A$3:$Z$34,MATCH($P$1,PM!$A$3:$A$34,0),17)</f>
        <v>5</v>
      </c>
      <c r="Q14" s="22">
        <f>INDEX(PM!$A$3:$Z$34,MATCH($Q$1,PM!$A$3:$A$34,0),17)</f>
        <v>2</v>
      </c>
      <c r="R14" s="22">
        <f>INDEX(PM!$A$3:$Z$34,MATCH($R$1,PM!$A$3:$A$34,0),17)</f>
        <v>4</v>
      </c>
      <c r="S14" s="22">
        <f>INDEX(PM!$A$3:$Z$34,MATCH($S$1,PM!$A$3:$A$34,0),17)</f>
        <v>4</v>
      </c>
      <c r="T14" s="22">
        <f>INDEX(PM!$A$3:$Z$34,MATCH($T$1,PM!$A$3:$A$34,0),17)</f>
        <v>5</v>
      </c>
      <c r="U14" s="22">
        <f>INDEX(PM!$A$3:$Z$34,MATCH($U$1,PM!$A$3:$A$34,0),17)</f>
        <v>5</v>
      </c>
      <c r="W14" s="16"/>
      <c r="X14" s="16"/>
      <c r="Y14" s="242">
        <f t="shared" si="1"/>
        <v>2</v>
      </c>
    </row>
    <row r="15" spans="1:25" ht="15.75" customHeight="1">
      <c r="A15" s="17">
        <v>13</v>
      </c>
      <c r="B15" s="56">
        <v>4</v>
      </c>
      <c r="C15" s="21">
        <f t="shared" si="2"/>
        <v>4</v>
      </c>
      <c r="D15" s="107">
        <f t="shared" si="0"/>
        <v>4</v>
      </c>
      <c r="E15" s="22">
        <f>INDEX(PM!$A$3:$Z$34,MATCH($E$1,PM!$A$3:$A$34,0),18)</f>
        <v>7</v>
      </c>
      <c r="F15" s="22">
        <f>INDEX(PM!$A$3:$Z$34,MATCH($F$1,PM!$A$3:$A$34,0),18)</f>
        <v>6</v>
      </c>
      <c r="G15" s="22">
        <f>INDEX(PM!$A$3:$Z$34,MATCH($G$1,PM!$A$3:$A$34,0),18)</f>
        <v>4</v>
      </c>
      <c r="H15" s="22">
        <f>INDEX(PM!$A$3:$Z$34,MATCH($H$1,PM!$A$3:$A$34,0),18)</f>
        <v>4</v>
      </c>
      <c r="I15" s="22">
        <f>INDEX(PM!$A$3:$Z$34,MATCH($I$1,PM!$A$3:$A$34,0),18)</f>
        <v>7</v>
      </c>
      <c r="J15" s="22">
        <f>INDEX(PM!$A$3:$Z$34,MATCH($J$1,PM!$A$3:$A$34,0),18)</f>
        <v>5</v>
      </c>
      <c r="K15" s="22">
        <f>INDEX(PM!$A$3:$Z$34,MATCH($K$1,PM!$A$3:$A$34,0),18)</f>
        <v>5</v>
      </c>
      <c r="L15" s="22">
        <f>INDEX(PM!$A$3:$Z$34,MATCH($L$1,PM!$A$3:$A$34,0),18)</f>
        <v>5</v>
      </c>
      <c r="M15" s="22">
        <f>INDEX(PM!$A$3:$Z$34,MATCH($M$1,PM!$A$3:$A$34,0),18)</f>
        <v>4</v>
      </c>
      <c r="N15" s="22">
        <f>INDEX(PM!$A$3:$Z$34,MATCH($N$1,PM!$A$3:$A$34,0),18)</f>
        <v>5</v>
      </c>
      <c r="O15" s="22">
        <f>INDEX(PM!$A$3:$Z$34,MATCH($O$1,PM!$A$3:$A$34,0),18)</f>
        <v>5</v>
      </c>
      <c r="P15" s="22">
        <f>INDEX(PM!$A$3:$Z$34,MATCH($P$1,PM!$A$3:$A$34,0),18)</f>
        <v>4</v>
      </c>
      <c r="Q15" s="22">
        <f>INDEX(PM!$A$3:$Z$34,MATCH($Q$1,PM!$A$3:$A$34,0),18)</f>
        <v>5</v>
      </c>
      <c r="R15" s="22">
        <f>INDEX(PM!$A$3:$Z$34,MATCH($R$1,PM!$A$3:$A$34,0),18)</f>
        <v>7</v>
      </c>
      <c r="S15" s="22">
        <f>INDEX(PM!$A$3:$Z$34,MATCH($S$1,PM!$A$3:$A$34,0),18)</f>
        <v>5</v>
      </c>
      <c r="T15" s="22">
        <f>INDEX(PM!$A$3:$Z$34,MATCH($T$1,PM!$A$3:$A$34,0),18)</f>
        <v>5</v>
      </c>
      <c r="U15" s="22">
        <f>INDEX(PM!$A$3:$Z$34,MATCH($U$1,PM!$A$3:$A$34,0),18)</f>
        <v>5</v>
      </c>
      <c r="W15" s="1"/>
      <c r="X15" s="1"/>
      <c r="Y15" s="242">
        <f t="shared" si="1"/>
        <v>4</v>
      </c>
    </row>
    <row r="16" spans="1:25" ht="15.75" customHeight="1">
      <c r="A16" s="17">
        <v>14</v>
      </c>
      <c r="B16" s="56">
        <v>4</v>
      </c>
      <c r="C16" s="21">
        <f t="shared" si="2"/>
        <v>3</v>
      </c>
      <c r="D16" s="107">
        <f t="shared" si="0"/>
        <v>1</v>
      </c>
      <c r="E16" s="22">
        <f>INDEX(PM!$A$3:$Z$34,MATCH($E$1,PM!$A$3:$A$34,0),19)</f>
        <v>5</v>
      </c>
      <c r="F16" s="22">
        <f>INDEX(PM!$A$3:$Z$34,MATCH($F$1,PM!$A$3:$A$34,0),19)</f>
        <v>8</v>
      </c>
      <c r="G16" s="22">
        <f>INDEX(PM!$A$3:$Z$34,MATCH($G$1,PM!$A$3:$A$34,0),19)</f>
        <v>3</v>
      </c>
      <c r="H16" s="22">
        <f>INDEX(PM!$A$3:$Z$34,MATCH($H$1,PM!$A$3:$A$34,0),19)</f>
        <v>5</v>
      </c>
      <c r="I16" s="22">
        <f>INDEX(PM!$A$3:$Z$34,MATCH($I$1,PM!$A$3:$A$34,0),19)</f>
        <v>6</v>
      </c>
      <c r="J16" s="22">
        <f>INDEX(PM!$A$3:$Z$34,MATCH($J$1,PM!$A$3:$A$34,0),19)</f>
        <v>5</v>
      </c>
      <c r="K16" s="22">
        <f>INDEX(PM!$A$3:$Z$34,MATCH($K$1,PM!$A$3:$A$34,0),19)</f>
        <v>8</v>
      </c>
      <c r="L16" s="22">
        <f>INDEX(PM!$A$3:$Z$34,MATCH($L$1,PM!$A$3:$A$34,0),19)</f>
        <v>8</v>
      </c>
      <c r="M16" s="22">
        <f>INDEX(PM!$A$3:$Z$34,MATCH($M$1,PM!$A$3:$A$34,0),19)</f>
        <v>5</v>
      </c>
      <c r="N16" s="22">
        <f>INDEX(PM!$A$3:$Z$34,MATCH($N$1,PM!$A$3:$A$34,0),19)</f>
        <v>4</v>
      </c>
      <c r="O16" s="22">
        <f>INDEX(PM!$A$3:$Z$34,MATCH($O$1,PM!$A$3:$A$34,0),19)</f>
        <v>6</v>
      </c>
      <c r="P16" s="22">
        <f>INDEX(PM!$A$3:$Z$34,MATCH($P$1,PM!$A$3:$A$34,0),19)</f>
        <v>7</v>
      </c>
      <c r="Q16" s="22">
        <f>INDEX(PM!$A$3:$Z$34,MATCH($Q$1,PM!$A$3:$A$34,0),19)</f>
        <v>6</v>
      </c>
      <c r="R16" s="22">
        <f>INDEX(PM!$A$3:$Z$34,MATCH($R$1,PM!$A$3:$A$34,0),19)</f>
        <v>6</v>
      </c>
      <c r="S16" s="22">
        <f>INDEX(PM!$A$3:$Z$34,MATCH($S$1,PM!$A$3:$A$34,0),19)</f>
        <v>5</v>
      </c>
      <c r="T16" s="22">
        <f>INDEX(PM!$A$3:$Z$34,MATCH($T$1,PM!$A$3:$A$34,0),19)</f>
        <v>6</v>
      </c>
      <c r="U16" s="22">
        <f>INDEX(PM!$A$3:$Z$34,MATCH($U$1,PM!$A$3:$A$34,0),19)</f>
        <v>5</v>
      </c>
      <c r="W16" s="1"/>
      <c r="X16" s="1"/>
      <c r="Y16" s="242">
        <f t="shared" si="1"/>
        <v>3</v>
      </c>
    </row>
    <row r="17" spans="1:25" ht="15.75" customHeight="1">
      <c r="A17" s="17">
        <v>15</v>
      </c>
      <c r="B17" s="56">
        <v>4</v>
      </c>
      <c r="C17" s="21">
        <f t="shared" si="2"/>
        <v>3</v>
      </c>
      <c r="D17" s="107">
        <f t="shared" si="0"/>
        <v>3</v>
      </c>
      <c r="E17" s="22">
        <f>INDEX(PM!$A$3:$Z$34,MATCH($E$1,PM!$A$3:$A$34,0),20)</f>
        <v>4</v>
      </c>
      <c r="F17" s="22">
        <f>INDEX(PM!$A$3:$Z$34,MATCH($F$1,PM!$A$3:$A$34,0),20)</f>
        <v>6</v>
      </c>
      <c r="G17" s="22">
        <f>INDEX(PM!$A$3:$Z$34,MATCH($G$1,PM!$A$3:$A$34,0),20)</f>
        <v>5</v>
      </c>
      <c r="H17" s="22">
        <f>INDEX(PM!$A$3:$Z$34,MATCH($H$1,PM!$A$3:$A$34,0),20)</f>
        <v>5</v>
      </c>
      <c r="I17" s="22">
        <f>INDEX(PM!$A$3:$Z$34,MATCH($I$1,PM!$A$3:$A$34,0),20)</f>
        <v>8</v>
      </c>
      <c r="J17" s="22">
        <f>INDEX(PM!$A$3:$Z$34,MATCH($J$1,PM!$A$3:$A$34,0),20)</f>
        <v>5</v>
      </c>
      <c r="K17" s="22">
        <f>INDEX(PM!$A$3:$Z$34,MATCH($K$1,PM!$A$3:$A$34,0),20)</f>
        <v>3</v>
      </c>
      <c r="L17" s="22">
        <f>INDEX(PM!$A$3:$Z$34,MATCH($L$1,PM!$A$3:$A$34,0),20)</f>
        <v>4</v>
      </c>
      <c r="M17" s="22">
        <f>INDEX(PM!$A$3:$Z$34,MATCH($M$1,PM!$A$3:$A$34,0),20)</f>
        <v>3</v>
      </c>
      <c r="N17" s="22">
        <f>INDEX(PM!$A$3:$Z$34,MATCH($N$1,PM!$A$3:$A$34,0),20)</f>
        <v>6</v>
      </c>
      <c r="O17" s="22">
        <f>INDEX(PM!$A$3:$Z$34,MATCH($O$1,PM!$A$3:$A$34,0),20)</f>
        <v>5</v>
      </c>
      <c r="P17" s="22">
        <f>INDEX(PM!$A$3:$Z$34,MATCH($P$1,PM!$A$3:$A$34,0),20)</f>
        <v>5</v>
      </c>
      <c r="Q17" s="22">
        <f>INDEX(PM!$A$3:$Z$34,MATCH($Q$1,PM!$A$3:$A$34,0),20)</f>
        <v>4</v>
      </c>
      <c r="R17" s="22">
        <f>INDEX(PM!$A$3:$Z$34,MATCH($R$1,PM!$A$3:$A$34,0),20)</f>
        <v>7</v>
      </c>
      <c r="S17" s="22">
        <f>INDEX(PM!$A$3:$Z$34,MATCH($S$1,PM!$A$3:$A$34,0),20)</f>
        <v>7</v>
      </c>
      <c r="T17" s="22">
        <f>INDEX(PM!$A$3:$Z$34,MATCH($T$1,PM!$A$3:$A$34,0),20)</f>
        <v>6</v>
      </c>
      <c r="U17" s="22">
        <f>INDEX(PM!$A$3:$Z$34,MATCH($U$1,PM!$A$3:$A$34,0),20)</f>
        <v>3</v>
      </c>
      <c r="W17" s="1"/>
      <c r="X17" s="1"/>
      <c r="Y17" s="242">
        <f t="shared" si="1"/>
        <v>3</v>
      </c>
    </row>
    <row r="18" spans="1:25" ht="15.75" customHeight="1">
      <c r="A18" s="17">
        <v>16</v>
      </c>
      <c r="B18" s="56">
        <v>3</v>
      </c>
      <c r="C18" s="21">
        <f t="shared" si="2"/>
        <v>3</v>
      </c>
      <c r="D18" s="107">
        <f t="shared" si="0"/>
        <v>3</v>
      </c>
      <c r="E18" s="22">
        <f>INDEX(PM!$A$3:$Z$34,MATCH($E$1,PM!$A$3:$A$34,0),21)</f>
        <v>5</v>
      </c>
      <c r="F18" s="22">
        <f>INDEX(PM!$A$3:$Z$34,MATCH($F$1,PM!$A$3:$A$34,0),21)</f>
        <v>4</v>
      </c>
      <c r="G18" s="22">
        <f>INDEX(PM!$A$3:$Z$34,MATCH($G$1,PM!$A$3:$A$34,0),21)</f>
        <v>3</v>
      </c>
      <c r="H18" s="22">
        <f>INDEX(PM!$A$3:$Z$34,MATCH($H$1,PM!$A$3:$A$34,0),21)</f>
        <v>5</v>
      </c>
      <c r="I18" s="22">
        <f>INDEX(PM!$A$3:$Z$34,MATCH($I$1,PM!$A$3:$A$34,0),21)</f>
        <v>4</v>
      </c>
      <c r="J18" s="22">
        <f>INDEX(PM!$A$3:$Z$34,MATCH($J$1,PM!$A$3:$A$34,0),21)</f>
        <v>3</v>
      </c>
      <c r="K18" s="22">
        <f>INDEX(PM!$A$3:$Z$34,MATCH($K$1,PM!$A$3:$A$34,0),21)</f>
        <v>3</v>
      </c>
      <c r="L18" s="22">
        <f>INDEX(PM!$A$3:$Z$34,MATCH($L$1,PM!$A$3:$A$34,0),21)</f>
        <v>4</v>
      </c>
      <c r="M18" s="22">
        <f>INDEX(PM!$A$3:$Z$34,MATCH($M$1,PM!$A$3:$A$34,0),21)</f>
        <v>4</v>
      </c>
      <c r="N18" s="22">
        <f>INDEX(PM!$A$3:$Z$34,MATCH($N$1,PM!$A$3:$A$34,0),21)</f>
        <v>5</v>
      </c>
      <c r="O18" s="22">
        <f>INDEX(PM!$A$3:$Z$34,MATCH($O$1,PM!$A$3:$A$34,0),21)</f>
        <v>4</v>
      </c>
      <c r="P18" s="22">
        <f>INDEX(PM!$A$3:$Z$34,MATCH($P$1,PM!$A$3:$A$34,0),21)</f>
        <v>4</v>
      </c>
      <c r="Q18" s="22">
        <f>INDEX(PM!$A$3:$Z$34,MATCH($Q$1,PM!$A$3:$A$34,0),21)</f>
        <v>4</v>
      </c>
      <c r="R18" s="22">
        <f>INDEX(PM!$A$3:$Z$34,MATCH($R$1,PM!$A$3:$A$34,0),21)</f>
        <v>4</v>
      </c>
      <c r="S18" s="22">
        <f>INDEX(PM!$A$3:$Z$34,MATCH($S$1,PM!$A$3:$A$34,0),21)</f>
        <v>4</v>
      </c>
      <c r="T18" s="22">
        <f>INDEX(PM!$A$3:$Z$34,MATCH($T$1,PM!$A$3:$A$34,0),21)</f>
        <v>4</v>
      </c>
      <c r="U18" s="22">
        <f>INDEX(PM!$A$3:$Z$34,MATCH($U$1,PM!$A$3:$A$34,0),21)</f>
        <v>4</v>
      </c>
      <c r="W18" s="1"/>
      <c r="X18" s="1"/>
      <c r="Y18" s="242">
        <f t="shared" si="1"/>
        <v>3</v>
      </c>
    </row>
    <row r="19" spans="1:25" ht="15.75" customHeight="1">
      <c r="A19" s="17">
        <v>17</v>
      </c>
      <c r="B19" s="56">
        <v>5</v>
      </c>
      <c r="C19" s="21">
        <f t="shared" si="2"/>
        <v>5</v>
      </c>
      <c r="D19" s="107">
        <f t="shared" si="0"/>
        <v>6</v>
      </c>
      <c r="E19" s="22">
        <f>INDEX(PM!$A$3:$Z$34,MATCH($E$1,PM!$A$3:$A$34,0),22)</f>
        <v>5</v>
      </c>
      <c r="F19" s="22">
        <f>INDEX(PM!$A$3:$Z$34,MATCH($F$1,PM!$A$3:$A$34,0),22)</f>
        <v>9</v>
      </c>
      <c r="G19" s="22">
        <f>INDEX(PM!$A$3:$Z$34,MATCH($G$1,PM!$A$3:$A$34,0),22)</f>
        <v>6</v>
      </c>
      <c r="H19" s="22">
        <f>INDEX(PM!$A$3:$Z$34,MATCH($H$1,PM!$A$3:$A$34,0),22)</f>
        <v>6</v>
      </c>
      <c r="I19" s="22">
        <f>INDEX(PM!$A$3:$Z$34,MATCH($I$1,PM!$A$3:$A$34,0),22)</f>
        <v>7</v>
      </c>
      <c r="J19" s="22">
        <f>INDEX(PM!$A$3:$Z$34,MATCH($J$1,PM!$A$3:$A$34,0),22)</f>
        <v>5</v>
      </c>
      <c r="K19" s="22">
        <f>INDEX(PM!$A$3:$Z$34,MATCH($K$1,PM!$A$3:$A$34,0),22)</f>
        <v>7</v>
      </c>
      <c r="L19" s="22">
        <f>INDEX(PM!$A$3:$Z$34,MATCH($L$1,PM!$A$3:$A$34,0),22)</f>
        <v>8</v>
      </c>
      <c r="M19" s="22">
        <f>INDEX(PM!$A$3:$Z$34,MATCH($M$1,PM!$A$3:$A$34,0),22)</f>
        <v>6</v>
      </c>
      <c r="N19" s="22">
        <f>INDEX(PM!$A$3:$Z$34,MATCH($N$1,PM!$A$3:$A$34,0),22)</f>
        <v>7</v>
      </c>
      <c r="O19" s="22">
        <f>INDEX(PM!$A$3:$Z$34,MATCH($O$1,PM!$A$3:$A$34,0),22)</f>
        <v>5</v>
      </c>
      <c r="P19" s="22">
        <f>INDEX(PM!$A$3:$Z$34,MATCH($P$1,PM!$A$3:$A$34,0),22)</f>
        <v>5</v>
      </c>
      <c r="Q19" s="22">
        <f>INDEX(PM!$A$3:$Z$34,MATCH($Q$1,PM!$A$3:$A$34,0),22)</f>
        <v>5</v>
      </c>
      <c r="R19" s="22">
        <f>INDEX(PM!$A$3:$Z$34,MATCH($R$1,PM!$A$3:$A$34,0),22)</f>
        <v>7</v>
      </c>
      <c r="S19" s="22">
        <f>INDEX(PM!$A$3:$Z$34,MATCH($S$1,PM!$A$3:$A$34,0),22)</f>
        <v>5</v>
      </c>
      <c r="T19" s="22">
        <f>INDEX(PM!$A$3:$Z$34,MATCH($T$1,PM!$A$3:$A$34,0),22)</f>
        <v>7</v>
      </c>
      <c r="U19" s="22">
        <f>INDEX(PM!$A$3:$Z$34,MATCH($U$1,PM!$A$3:$A$34,0),22)</f>
        <v>6</v>
      </c>
      <c r="W19" s="1"/>
      <c r="X19" s="1"/>
      <c r="Y19" s="242">
        <f t="shared" si="1"/>
        <v>5</v>
      </c>
    </row>
    <row r="20" spans="1:25" ht="15.75" customHeight="1">
      <c r="A20" s="17">
        <v>18</v>
      </c>
      <c r="B20" s="56">
        <v>4</v>
      </c>
      <c r="C20" s="21">
        <f t="shared" si="2"/>
        <v>3</v>
      </c>
      <c r="D20" s="107">
        <f t="shared" si="0"/>
        <v>1</v>
      </c>
      <c r="E20" s="22">
        <f>INDEX(PM!$A$3:$Z$34,MATCH($E$1,PM!$A$3:$A$34,0),23)</f>
        <v>4</v>
      </c>
      <c r="F20" s="22">
        <f>INDEX(PM!$A$3:$Z$34,MATCH($F$1,PM!$A$3:$A$34,0),23)</f>
        <v>6</v>
      </c>
      <c r="G20" s="22">
        <f>INDEX(PM!$A$3:$Z$34,MATCH($G$1,PM!$A$3:$A$34,0),23)</f>
        <v>5</v>
      </c>
      <c r="H20" s="22">
        <f>INDEX(PM!$A$3:$Z$34,MATCH($H$1,PM!$A$3:$A$34,0),23)</f>
        <v>6</v>
      </c>
      <c r="I20" s="22">
        <f>INDEX(PM!$A$3:$Z$34,MATCH($I$1,PM!$A$3:$A$34,0),23)</f>
        <v>6</v>
      </c>
      <c r="J20" s="22">
        <f>INDEX(PM!$A$3:$Z$34,MATCH($J$1,PM!$A$3:$A$34,0),23)</f>
        <v>3</v>
      </c>
      <c r="K20" s="22">
        <f>INDEX(PM!$A$3:$Z$34,MATCH($K$1,PM!$A$3:$A$34,0),23)</f>
        <v>5</v>
      </c>
      <c r="L20" s="22">
        <f>INDEX(PM!$A$3:$Z$34,MATCH($L$1,PM!$A$3:$A$34,0),23)</f>
        <v>7</v>
      </c>
      <c r="M20" s="22">
        <f>INDEX(PM!$A$3:$Z$34,MATCH($M$1,PM!$A$3:$A$34,0),23)</f>
        <v>8</v>
      </c>
      <c r="N20" s="22">
        <f>INDEX(PM!$A$3:$Z$34,MATCH($N$1,PM!$A$3:$A$34,0),23)</f>
        <v>7</v>
      </c>
      <c r="O20" s="22">
        <f>INDEX(PM!$A$3:$Z$34,MATCH($O$1,PM!$A$3:$A$34,0),23)</f>
        <v>5</v>
      </c>
      <c r="P20" s="22">
        <f>INDEX(PM!$A$3:$Z$34,MATCH($P$1,PM!$A$3:$A$34,0),23)</f>
        <v>8</v>
      </c>
      <c r="Q20" s="22">
        <f>INDEX(PM!$A$3:$Z$34,MATCH($Q$1,PM!$A$3:$A$34,0),23)</f>
        <v>4</v>
      </c>
      <c r="R20" s="22">
        <f>INDEX(PM!$A$3:$Z$34,MATCH($R$1,PM!$A$3:$A$34,0),23)</f>
        <v>4</v>
      </c>
      <c r="S20" s="22">
        <f>INDEX(PM!$A$3:$Z$34,MATCH($S$1,PM!$A$3:$A$34,0),23)</f>
        <v>5</v>
      </c>
      <c r="T20" s="22">
        <f>INDEX(PM!$A$3:$Z$34,MATCH($T$1,PM!$A$3:$A$34,0),23)</f>
        <v>8</v>
      </c>
      <c r="U20" s="22">
        <f>INDEX(PM!$A$3:$Z$34,MATCH($U$1,PM!$A$3:$A$34,0),23)</f>
        <v>6</v>
      </c>
      <c r="W20" s="1"/>
      <c r="X20" s="1"/>
      <c r="Y20" s="242">
        <f t="shared" si="1"/>
        <v>3</v>
      </c>
    </row>
    <row r="21" spans="1:25" ht="21" customHeight="1">
      <c r="A21" s="16"/>
      <c r="B21" s="492" t="s">
        <v>36</v>
      </c>
      <c r="C21" s="492"/>
      <c r="D21" s="108">
        <f>SUMIF(D3:D20,1)</f>
        <v>7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W21" s="1"/>
      <c r="X21" s="1"/>
      <c r="Y21" s="243"/>
    </row>
    <row r="22" spans="1:25" ht="15.75" customHeight="1">
      <c r="A22" s="493" t="s">
        <v>44</v>
      </c>
      <c r="B22" s="494"/>
      <c r="C22" s="495"/>
      <c r="D22" s="106"/>
    </row>
  </sheetData>
  <sortState xmlns:xlrd2="http://schemas.microsoft.com/office/spreadsheetml/2017/richdata2" ref="E1:Q2">
    <sortCondition ref="E1"/>
  </sortState>
  <mergeCells count="25">
    <mergeCell ref="S1:S2"/>
    <mergeCell ref="T1:T2"/>
    <mergeCell ref="D1:D2"/>
    <mergeCell ref="E1:E2"/>
    <mergeCell ref="F1:F2"/>
    <mergeCell ref="R1:R2"/>
    <mergeCell ref="H1:H2"/>
    <mergeCell ref="I1:I2"/>
    <mergeCell ref="J1:J2"/>
    <mergeCell ref="V6:W6"/>
    <mergeCell ref="B21:C21"/>
    <mergeCell ref="A22:C22"/>
    <mergeCell ref="Q1:Q2"/>
    <mergeCell ref="V3:W3"/>
    <mergeCell ref="V5:W5"/>
    <mergeCell ref="K1:K2"/>
    <mergeCell ref="L1:L2"/>
    <mergeCell ref="M1:M2"/>
    <mergeCell ref="N1:N2"/>
    <mergeCell ref="O1:O2"/>
    <mergeCell ref="P1:P2"/>
    <mergeCell ref="G1:G2"/>
    <mergeCell ref="U1:U2"/>
    <mergeCell ref="B1:B2"/>
    <mergeCell ref="C1:C2"/>
  </mergeCells>
  <conditionalFormatting sqref="D3:D20">
    <cfRule type="cellIs" dxfId="42" priority="91" operator="equal">
      <formula>1</formula>
    </cfRule>
  </conditionalFormatting>
  <conditionalFormatting sqref="R1 U1:U2">
    <cfRule type="cellIs" dxfId="41" priority="13" operator="equal">
      <formula>"Steve"</formula>
    </cfRule>
    <cfRule type="cellIs" dxfId="40" priority="14" operator="equal">
      <formula>"Ron"</formula>
    </cfRule>
    <cfRule type="cellIs" dxfId="39" priority="15" operator="equal">
      <formula>"Mike C"</formula>
    </cfRule>
  </conditionalFormatting>
  <conditionalFormatting sqref="E4:U4">
    <cfRule type="duplicateValues" dxfId="38" priority="1331"/>
    <cfRule type="expression" dxfId="37" priority="1332">
      <formula>E4=$C$4</formula>
    </cfRule>
  </conditionalFormatting>
  <conditionalFormatting sqref="E5:U5">
    <cfRule type="duplicateValues" dxfId="36" priority="1335"/>
    <cfRule type="expression" dxfId="35" priority="1336">
      <formula>E5=$C$5</formula>
    </cfRule>
  </conditionalFormatting>
  <conditionalFormatting sqref="E6:U6">
    <cfRule type="duplicateValues" dxfId="34" priority="1339"/>
    <cfRule type="expression" dxfId="33" priority="1340">
      <formula>E6=$C$6</formula>
    </cfRule>
  </conditionalFormatting>
  <conditionalFormatting sqref="E7:U7">
    <cfRule type="duplicateValues" dxfId="32" priority="1343"/>
    <cfRule type="expression" dxfId="31" priority="1344">
      <formula>E7=$C$7</formula>
    </cfRule>
  </conditionalFormatting>
  <conditionalFormatting sqref="E8:U8">
    <cfRule type="duplicateValues" dxfId="30" priority="1347"/>
    <cfRule type="expression" dxfId="29" priority="1348">
      <formula>E8=$C$8</formula>
    </cfRule>
  </conditionalFormatting>
  <conditionalFormatting sqref="E9:U9">
    <cfRule type="duplicateValues" dxfId="28" priority="1351"/>
    <cfRule type="expression" dxfId="27" priority="1352">
      <formula>E9=$C$9</formula>
    </cfRule>
  </conditionalFormatting>
  <conditionalFormatting sqref="E10:U10">
    <cfRule type="duplicateValues" dxfId="26" priority="1355"/>
    <cfRule type="expression" dxfId="25" priority="1356">
      <formula>E10=$C$10</formula>
    </cfRule>
  </conditionalFormatting>
  <conditionalFormatting sqref="E11:U11">
    <cfRule type="duplicateValues" dxfId="24" priority="1359"/>
    <cfRule type="expression" dxfId="23" priority="1360">
      <formula>E11=$C$11</formula>
    </cfRule>
  </conditionalFormatting>
  <conditionalFormatting sqref="E12:U12">
    <cfRule type="duplicateValues" dxfId="22" priority="1363"/>
    <cfRule type="expression" dxfId="21" priority="1364">
      <formula>E12=$C$12</formula>
    </cfRule>
  </conditionalFormatting>
  <conditionalFormatting sqref="E13:U13">
    <cfRule type="duplicateValues" dxfId="20" priority="1367"/>
    <cfRule type="expression" dxfId="19" priority="1368">
      <formula>E13=$C$13</formula>
    </cfRule>
  </conditionalFormatting>
  <conditionalFormatting sqref="E14:U14">
    <cfRule type="duplicateValues" dxfId="18" priority="1371"/>
    <cfRule type="expression" dxfId="17" priority="1372">
      <formula>E14=$C$14</formula>
    </cfRule>
  </conditionalFormatting>
  <conditionalFormatting sqref="E15:U15">
    <cfRule type="duplicateValues" dxfId="16" priority="1375"/>
    <cfRule type="expression" dxfId="15" priority="1376">
      <formula>E15=$C$15</formula>
    </cfRule>
  </conditionalFormatting>
  <conditionalFormatting sqref="E16:U16">
    <cfRule type="duplicateValues" dxfId="14" priority="1379"/>
    <cfRule type="expression" dxfId="13" priority="1380">
      <formula>E16=$C$16</formula>
    </cfRule>
  </conditionalFormatting>
  <conditionalFormatting sqref="E17:U17">
    <cfRule type="duplicateValues" dxfId="12" priority="1383"/>
    <cfRule type="expression" dxfId="11" priority="1384">
      <formula>E17=$C$17</formula>
    </cfRule>
  </conditionalFormatting>
  <conditionalFormatting sqref="E18:U18">
    <cfRule type="duplicateValues" dxfId="10" priority="1387"/>
    <cfRule type="expression" dxfId="9" priority="1388">
      <formula>E18=$C$18</formula>
    </cfRule>
  </conditionalFormatting>
  <conditionalFormatting sqref="E19:U19">
    <cfRule type="duplicateValues" dxfId="8" priority="1391"/>
    <cfRule type="expression" dxfId="7" priority="1392">
      <formula>E19=$C$19</formula>
    </cfRule>
  </conditionalFormatting>
  <conditionalFormatting sqref="E20:U20">
    <cfRule type="duplicateValues" dxfId="6" priority="1395"/>
    <cfRule type="expression" dxfId="5" priority="1396">
      <formula>E20=$C$20</formula>
    </cfRule>
  </conditionalFormatting>
  <conditionalFormatting sqref="E3:U3">
    <cfRule type="duplicateValues" dxfId="4" priority="1399"/>
    <cfRule type="expression" dxfId="3" priority="1400">
      <formula>E3=$C$3</formula>
    </cfRule>
  </conditionalFormatting>
  <conditionalFormatting sqref="E1:Q1 E2:I2">
    <cfRule type="cellIs" dxfId="2" priority="1" operator="equal">
      <formula>"Steve"</formula>
    </cfRule>
    <cfRule type="cellIs" dxfId="1" priority="2" operator="equal">
      <formula>"Ron"</formula>
    </cfRule>
    <cfRule type="cellIs" dxfId="0" priority="3" operator="equal">
      <formula>"Mike C"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4"/>
  <sheetViews>
    <sheetView workbookViewId="0">
      <pane xSplit="1" topLeftCell="B1" activePane="topRight" state="frozen"/>
      <selection activeCell="K21" sqref="K21"/>
      <selection pane="topRight" activeCell="O16" sqref="O16"/>
    </sheetView>
  </sheetViews>
  <sheetFormatPr defaultRowHeight="12.5"/>
  <cols>
    <col min="1" max="1" width="10.1796875" bestFit="1" customWidth="1"/>
    <col min="2" max="2" width="10.54296875" style="176" customWidth="1"/>
    <col min="3" max="3" width="9.7265625" customWidth="1"/>
    <col min="5" max="5" width="10.81640625" bestFit="1" customWidth="1"/>
    <col min="7" max="7" width="9.1796875" style="176"/>
    <col min="14" max="14" width="9.1796875" style="176"/>
    <col min="18" max="18" width="10.26953125" bestFit="1" customWidth="1"/>
  </cols>
  <sheetData>
    <row r="1" spans="1:19" s="180" customFormat="1" ht="13">
      <c r="B1" s="524" t="s">
        <v>81</v>
      </c>
      <c r="C1" s="525"/>
      <c r="D1" s="525"/>
      <c r="E1" s="525"/>
      <c r="F1" s="525"/>
      <c r="G1" s="526"/>
      <c r="H1" s="526"/>
      <c r="I1" s="524" t="s">
        <v>82</v>
      </c>
      <c r="J1" s="525"/>
      <c r="K1" s="525"/>
      <c r="L1" s="525"/>
      <c r="M1" s="525"/>
      <c r="N1" s="526"/>
      <c r="O1" s="526"/>
      <c r="P1" s="524" t="s">
        <v>62</v>
      </c>
      <c r="Q1" s="525"/>
      <c r="R1" s="522" t="s">
        <v>64</v>
      </c>
      <c r="S1" s="182"/>
    </row>
    <row r="2" spans="1:19" s="176" customFormat="1" ht="13">
      <c r="B2" s="184" t="s">
        <v>28</v>
      </c>
      <c r="C2" s="185" t="s">
        <v>29</v>
      </c>
      <c r="D2" s="185" t="s">
        <v>56</v>
      </c>
      <c r="E2" s="185" t="s">
        <v>57</v>
      </c>
      <c r="F2" s="185" t="s">
        <v>58</v>
      </c>
      <c r="G2" s="186" t="s">
        <v>59</v>
      </c>
      <c r="H2" s="186" t="s">
        <v>63</v>
      </c>
      <c r="I2" s="184" t="s">
        <v>28</v>
      </c>
      <c r="J2" s="185" t="s">
        <v>29</v>
      </c>
      <c r="K2" s="185" t="s">
        <v>56</v>
      </c>
      <c r="L2" s="185" t="s">
        <v>57</v>
      </c>
      <c r="M2" s="185" t="s">
        <v>58</v>
      </c>
      <c r="N2" s="186" t="s">
        <v>59</v>
      </c>
      <c r="O2" s="186" t="s">
        <v>63</v>
      </c>
      <c r="P2" s="187" t="s">
        <v>60</v>
      </c>
      <c r="Q2" s="188" t="s">
        <v>61</v>
      </c>
      <c r="R2" s="523"/>
      <c r="S2" s="182"/>
    </row>
    <row r="3" spans="1:19" s="176" customFormat="1" ht="13" thickBot="1">
      <c r="A3" s="334"/>
      <c r="B3" s="189">
        <v>18</v>
      </c>
      <c r="C3" s="189">
        <v>18</v>
      </c>
      <c r="D3" s="189">
        <v>18</v>
      </c>
      <c r="E3" s="189">
        <v>18</v>
      </c>
      <c r="F3" s="189">
        <v>9</v>
      </c>
      <c r="G3" s="189">
        <v>9</v>
      </c>
      <c r="H3" s="189">
        <v>75</v>
      </c>
      <c r="I3" s="189">
        <v>22</v>
      </c>
      <c r="J3" s="189">
        <v>22</v>
      </c>
      <c r="K3" s="189">
        <v>22</v>
      </c>
      <c r="L3" s="189">
        <v>22</v>
      </c>
      <c r="M3" s="189">
        <v>11</v>
      </c>
      <c r="N3" s="189">
        <f>SUM(22/2)</f>
        <v>11</v>
      </c>
      <c r="O3" s="189">
        <v>85</v>
      </c>
      <c r="P3" s="189">
        <v>70</v>
      </c>
      <c r="Q3" s="189">
        <v>45</v>
      </c>
      <c r="R3" s="337">
        <f t="shared" ref="R3:R12" si="0">SUM(B3:Q3)</f>
        <v>475</v>
      </c>
    </row>
    <row r="4" spans="1:19" ht="15" customHeight="1" thickBot="1">
      <c r="A4" s="410" t="s">
        <v>72</v>
      </c>
      <c r="B4" s="183"/>
      <c r="C4" s="183"/>
      <c r="D4" s="183">
        <v>6</v>
      </c>
      <c r="E4" s="183"/>
      <c r="F4" s="183"/>
      <c r="G4" s="183"/>
      <c r="H4" s="183"/>
      <c r="I4" s="220"/>
      <c r="J4" s="220"/>
      <c r="K4" s="220"/>
      <c r="L4" s="220"/>
      <c r="M4" s="220"/>
      <c r="N4" s="220"/>
      <c r="O4" s="220"/>
      <c r="P4" s="183"/>
      <c r="Q4" s="183"/>
      <c r="R4" s="183">
        <f t="shared" si="0"/>
        <v>6</v>
      </c>
    </row>
    <row r="5" spans="1:19" ht="13" thickBot="1">
      <c r="A5" s="410" t="s">
        <v>94</v>
      </c>
      <c r="B5" s="183"/>
      <c r="C5" s="183">
        <v>4.5</v>
      </c>
      <c r="D5" s="183"/>
      <c r="E5" s="183"/>
      <c r="F5" s="183"/>
      <c r="G5" s="183"/>
      <c r="H5" s="183"/>
      <c r="I5" s="220"/>
      <c r="J5" s="220"/>
      <c r="K5" s="220"/>
      <c r="L5" s="220"/>
      <c r="M5" s="220"/>
      <c r="N5" s="220"/>
      <c r="O5" s="220"/>
      <c r="P5" s="183"/>
      <c r="Q5" s="183"/>
      <c r="R5" s="183">
        <f t="shared" si="0"/>
        <v>4.5</v>
      </c>
    </row>
    <row r="6" spans="1:19" ht="13" thickBot="1">
      <c r="A6" s="433" t="s">
        <v>10</v>
      </c>
      <c r="B6" s="183"/>
      <c r="C6" s="183"/>
      <c r="D6" s="183"/>
      <c r="E6" s="183"/>
      <c r="F6" s="183"/>
      <c r="G6" s="183"/>
      <c r="H6" s="183"/>
      <c r="I6" s="220">
        <v>11</v>
      </c>
      <c r="J6" s="220"/>
      <c r="K6" s="220"/>
      <c r="L6" s="220"/>
      <c r="M6" s="220"/>
      <c r="N6" s="220"/>
      <c r="O6" s="220"/>
      <c r="P6" s="183"/>
      <c r="Q6" s="183"/>
      <c r="R6" s="183">
        <f t="shared" si="0"/>
        <v>11</v>
      </c>
      <c r="S6" s="181"/>
    </row>
    <row r="7" spans="1:19" ht="13" thickBot="1">
      <c r="A7" s="410" t="s">
        <v>43</v>
      </c>
      <c r="B7" s="183"/>
      <c r="C7" s="183"/>
      <c r="D7" s="183"/>
      <c r="E7" s="183"/>
      <c r="F7" s="183"/>
      <c r="G7" s="183">
        <v>9</v>
      </c>
      <c r="H7" s="183">
        <v>25</v>
      </c>
      <c r="I7" s="220"/>
      <c r="J7" s="220"/>
      <c r="K7" s="220"/>
      <c r="L7" s="220"/>
      <c r="M7" s="220"/>
      <c r="N7" s="220"/>
      <c r="O7" s="220"/>
      <c r="P7" s="183"/>
      <c r="Q7" s="183"/>
      <c r="R7" s="183">
        <f t="shared" si="0"/>
        <v>34</v>
      </c>
    </row>
    <row r="8" spans="1:19" ht="13" thickBot="1">
      <c r="A8" s="434" t="s">
        <v>14</v>
      </c>
      <c r="B8" s="183"/>
      <c r="C8" s="183"/>
      <c r="D8" s="183">
        <v>6</v>
      </c>
      <c r="E8" s="183">
        <v>9</v>
      </c>
      <c r="F8" s="183"/>
      <c r="G8" s="183"/>
      <c r="H8" s="183"/>
      <c r="I8" s="220"/>
      <c r="J8" s="220"/>
      <c r="K8" s="220"/>
      <c r="L8" s="220"/>
      <c r="M8" s="220"/>
      <c r="N8" s="220"/>
      <c r="O8" s="220"/>
      <c r="P8" s="183"/>
      <c r="Q8" s="183"/>
      <c r="R8" s="183">
        <f t="shared" si="0"/>
        <v>15</v>
      </c>
    </row>
    <row r="9" spans="1:19" ht="13" thickBot="1">
      <c r="A9" s="410" t="s">
        <v>83</v>
      </c>
      <c r="B9" s="183"/>
      <c r="C9" s="183"/>
      <c r="D9" s="183"/>
      <c r="E9" s="183"/>
      <c r="F9" s="201"/>
      <c r="G9" s="201"/>
      <c r="H9" s="201"/>
      <c r="I9" s="220"/>
      <c r="J9" s="220"/>
      <c r="K9" s="220"/>
      <c r="L9" s="220"/>
      <c r="M9" s="221"/>
      <c r="N9" s="221"/>
      <c r="O9" s="221"/>
      <c r="P9" s="183"/>
      <c r="Q9" s="183"/>
      <c r="R9" s="183">
        <f t="shared" si="0"/>
        <v>0</v>
      </c>
    </row>
    <row r="10" spans="1:19" ht="13" thickBot="1">
      <c r="A10" s="410" t="s">
        <v>87</v>
      </c>
      <c r="B10" s="183"/>
      <c r="C10" s="183"/>
      <c r="D10" s="183"/>
      <c r="E10" s="183"/>
      <c r="F10" s="183"/>
      <c r="G10" s="183"/>
      <c r="H10" s="183"/>
      <c r="I10" s="220"/>
      <c r="J10" s="220"/>
      <c r="K10" s="220"/>
      <c r="L10" s="220"/>
      <c r="M10" s="220"/>
      <c r="N10" s="220"/>
      <c r="O10" s="220">
        <v>12.14</v>
      </c>
      <c r="P10" s="183"/>
      <c r="Q10" s="183">
        <v>45</v>
      </c>
      <c r="R10" s="183">
        <f t="shared" si="0"/>
        <v>57.14</v>
      </c>
    </row>
    <row r="11" spans="1:19" ht="13" thickBot="1">
      <c r="A11" s="433" t="s">
        <v>90</v>
      </c>
      <c r="B11" s="183"/>
      <c r="C11" s="183"/>
      <c r="D11" s="183"/>
      <c r="E11" s="183"/>
      <c r="F11" s="183"/>
      <c r="G11" s="183"/>
      <c r="H11" s="183"/>
      <c r="I11" s="220">
        <v>11</v>
      </c>
      <c r="J11" s="220"/>
      <c r="K11" s="220"/>
      <c r="L11" s="220"/>
      <c r="M11" s="220"/>
      <c r="N11" s="220"/>
      <c r="O11" s="220"/>
      <c r="P11" s="183"/>
      <c r="Q11" s="183"/>
      <c r="R11" s="183">
        <f t="shared" si="0"/>
        <v>11</v>
      </c>
    </row>
    <row r="12" spans="1:19" ht="13" thickBot="1">
      <c r="A12" s="432" t="s">
        <v>95</v>
      </c>
      <c r="B12" s="183"/>
      <c r="C12" s="183"/>
      <c r="D12" s="183"/>
      <c r="E12" s="183"/>
      <c r="F12" s="183"/>
      <c r="G12" s="183"/>
      <c r="H12" s="183"/>
      <c r="I12" s="220"/>
      <c r="J12" s="220"/>
      <c r="K12" s="220"/>
      <c r="L12" s="220"/>
      <c r="M12" s="220"/>
      <c r="N12" s="220"/>
      <c r="O12" s="220"/>
      <c r="P12" s="183"/>
      <c r="Q12" s="183"/>
      <c r="R12" s="183">
        <f t="shared" si="0"/>
        <v>0</v>
      </c>
    </row>
    <row r="13" spans="1:19" ht="13" thickBot="1">
      <c r="A13" s="434" t="s">
        <v>11</v>
      </c>
      <c r="B13" s="183">
        <v>4.5</v>
      </c>
      <c r="C13" s="183"/>
      <c r="D13" s="183"/>
      <c r="E13" s="183"/>
      <c r="F13" s="183"/>
      <c r="G13" s="183"/>
      <c r="H13" s="183"/>
      <c r="I13" s="220"/>
      <c r="J13" s="220"/>
      <c r="K13" s="220"/>
      <c r="L13" s="220"/>
      <c r="M13" s="220"/>
      <c r="N13" s="220"/>
      <c r="O13" s="220"/>
      <c r="P13" s="183"/>
      <c r="Q13" s="183"/>
      <c r="R13" s="183">
        <f t="shared" ref="R13:R14" si="1">SUM(B13:Q13)</f>
        <v>4.5</v>
      </c>
    </row>
    <row r="14" spans="1:19" ht="13" thickBot="1">
      <c r="A14" s="410" t="s">
        <v>92</v>
      </c>
      <c r="B14" s="183"/>
      <c r="C14" s="183"/>
      <c r="D14" s="183"/>
      <c r="E14" s="183"/>
      <c r="F14" s="183"/>
      <c r="G14" s="183"/>
      <c r="H14" s="183"/>
      <c r="I14" s="220"/>
      <c r="J14" s="220">
        <v>7.33</v>
      </c>
      <c r="K14" s="220">
        <v>7.33</v>
      </c>
      <c r="L14" s="220"/>
      <c r="M14" s="220"/>
      <c r="N14" s="220"/>
      <c r="O14" s="220"/>
      <c r="P14" s="183"/>
      <c r="Q14" s="183"/>
      <c r="R14" s="183">
        <f t="shared" si="1"/>
        <v>14.66</v>
      </c>
    </row>
    <row r="15" spans="1:19" ht="13" thickBot="1">
      <c r="A15" s="410" t="s">
        <v>84</v>
      </c>
      <c r="B15" s="183"/>
      <c r="C15" s="183"/>
      <c r="D15" s="183"/>
      <c r="E15" s="183"/>
      <c r="G15" s="183"/>
      <c r="H15" s="183">
        <v>25</v>
      </c>
      <c r="I15" s="220"/>
      <c r="J15" s="220"/>
      <c r="K15" s="220"/>
      <c r="L15" s="220"/>
      <c r="M15" s="220">
        <v>11</v>
      </c>
      <c r="N15" s="220"/>
      <c r="O15" s="220">
        <v>12.14</v>
      </c>
      <c r="P15" s="183"/>
      <c r="Q15" s="183"/>
      <c r="R15" s="183">
        <f t="shared" ref="R15:R29" si="2">SUM(B15:Q15)</f>
        <v>48.14</v>
      </c>
    </row>
    <row r="16" spans="1:19" ht="13" thickBot="1">
      <c r="A16" s="433" t="s">
        <v>91</v>
      </c>
      <c r="B16" s="183"/>
      <c r="C16" s="183"/>
      <c r="D16" s="183"/>
      <c r="E16" s="183"/>
      <c r="F16" s="183"/>
      <c r="G16" s="183"/>
      <c r="H16" s="183"/>
      <c r="I16" s="220"/>
      <c r="J16" s="220"/>
      <c r="K16" s="220"/>
      <c r="L16" s="220"/>
      <c r="M16" s="220"/>
      <c r="N16" s="220"/>
      <c r="O16" s="220">
        <v>24.28</v>
      </c>
      <c r="P16" s="183"/>
      <c r="Q16" s="183"/>
      <c r="R16" s="183">
        <f t="shared" si="2"/>
        <v>24.28</v>
      </c>
    </row>
    <row r="17" spans="1:18" ht="13" thickBot="1">
      <c r="A17" s="434" t="s">
        <v>12</v>
      </c>
      <c r="B17" s="183">
        <v>4.5</v>
      </c>
      <c r="C17" s="183"/>
      <c r="D17" s="183"/>
      <c r="E17" s="183"/>
      <c r="F17" s="183"/>
      <c r="G17" s="183"/>
      <c r="H17" s="183"/>
      <c r="I17" s="220"/>
      <c r="J17" s="220"/>
      <c r="K17" s="220"/>
      <c r="L17" s="220"/>
      <c r="M17" s="220"/>
      <c r="N17" s="220"/>
      <c r="O17" s="220">
        <v>12.14</v>
      </c>
      <c r="P17" s="183"/>
      <c r="Q17" s="183"/>
      <c r="R17" s="183">
        <f t="shared" si="2"/>
        <v>16.64</v>
      </c>
    </row>
    <row r="18" spans="1:18" ht="13" thickBot="1">
      <c r="A18" s="410" t="s">
        <v>97</v>
      </c>
      <c r="B18" s="183"/>
      <c r="C18" s="183">
        <v>4.5</v>
      </c>
      <c r="D18" s="183"/>
      <c r="E18" s="183"/>
      <c r="F18" s="183"/>
      <c r="G18" s="183"/>
      <c r="H18" s="183"/>
      <c r="I18" s="220"/>
      <c r="J18" s="220"/>
      <c r="K18" s="220"/>
      <c r="L18" s="220"/>
      <c r="M18" s="220"/>
      <c r="N18" s="220"/>
      <c r="O18" s="220"/>
      <c r="P18" s="183"/>
      <c r="Q18" s="183"/>
      <c r="R18" s="183">
        <f t="shared" si="2"/>
        <v>4.5</v>
      </c>
    </row>
    <row r="19" spans="1:18" ht="13" thickBot="1">
      <c r="A19" s="410" t="s">
        <v>85</v>
      </c>
      <c r="B19" s="183"/>
      <c r="C19" s="183"/>
      <c r="D19" s="183"/>
      <c r="E19" s="183"/>
      <c r="G19" s="183"/>
      <c r="H19" s="183"/>
      <c r="I19" s="220"/>
      <c r="J19" s="220"/>
      <c r="K19" s="220"/>
      <c r="L19" s="220"/>
      <c r="M19" s="220"/>
      <c r="N19" s="220"/>
      <c r="O19" s="220"/>
      <c r="P19" s="183"/>
      <c r="Q19" s="183"/>
      <c r="R19" s="183">
        <f t="shared" si="2"/>
        <v>0</v>
      </c>
    </row>
    <row r="20" spans="1:18" ht="13" thickBot="1">
      <c r="A20" s="432" t="s">
        <v>79</v>
      </c>
      <c r="B20" s="183">
        <v>4.5</v>
      </c>
      <c r="C20" s="183"/>
      <c r="D20" s="183"/>
      <c r="E20" s="183"/>
      <c r="F20" s="183"/>
      <c r="G20" s="183"/>
      <c r="H20" s="183">
        <v>25</v>
      </c>
      <c r="I20" s="220"/>
      <c r="J20" s="220">
        <v>7.33</v>
      </c>
      <c r="K20" s="220">
        <v>7.33</v>
      </c>
      <c r="L20" s="220">
        <v>22</v>
      </c>
      <c r="M20" s="220"/>
      <c r="N20" s="220">
        <v>11</v>
      </c>
      <c r="O20" s="220">
        <v>12.14</v>
      </c>
      <c r="P20" s="183">
        <v>70</v>
      </c>
      <c r="Q20" s="183"/>
      <c r="R20" s="183">
        <f t="shared" si="2"/>
        <v>159.30000000000001</v>
      </c>
    </row>
    <row r="21" spans="1:18" s="230" customFormat="1">
      <c r="A21" s="435" t="s">
        <v>78</v>
      </c>
      <c r="B21" s="183"/>
      <c r="C21" s="183"/>
      <c r="D21" s="183"/>
      <c r="E21" s="183"/>
      <c r="F21" s="183"/>
      <c r="G21" s="183"/>
      <c r="H21" s="183"/>
      <c r="I21" s="220"/>
      <c r="J21" s="220"/>
      <c r="K21" s="220"/>
      <c r="L21" s="220"/>
      <c r="M21" s="220"/>
      <c r="N21" s="220"/>
      <c r="O21" s="220">
        <v>12.14</v>
      </c>
      <c r="P21" s="183"/>
      <c r="Q21" s="183"/>
      <c r="R21" s="183">
        <f t="shared" si="2"/>
        <v>12.14</v>
      </c>
    </row>
    <row r="22" spans="1:18" s="230" customFormat="1">
      <c r="A22" s="419" t="s">
        <v>93</v>
      </c>
      <c r="B22" s="183"/>
      <c r="C22" s="183">
        <v>4.5</v>
      </c>
      <c r="D22" s="183"/>
      <c r="E22" s="183">
        <v>9</v>
      </c>
      <c r="F22" s="183">
        <v>9</v>
      </c>
      <c r="G22" s="183"/>
      <c r="H22" s="183"/>
      <c r="I22" s="220"/>
      <c r="J22" s="220">
        <v>7.33</v>
      </c>
      <c r="K22" s="220">
        <v>7.33</v>
      </c>
      <c r="L22" s="220"/>
      <c r="M22" s="220"/>
      <c r="N22" s="220"/>
      <c r="O22" s="220"/>
      <c r="P22" s="183"/>
      <c r="Q22" s="183"/>
      <c r="R22" s="183">
        <f t="shared" si="2"/>
        <v>37.159999999999997</v>
      </c>
    </row>
    <row r="23" spans="1:18" s="230" customFormat="1">
      <c r="A23" s="436" t="s">
        <v>89</v>
      </c>
      <c r="B23" s="183">
        <v>4.5</v>
      </c>
      <c r="C23" s="183"/>
      <c r="D23" s="183"/>
      <c r="E23" s="183"/>
      <c r="F23" s="183"/>
      <c r="G23" s="183"/>
      <c r="H23" s="183"/>
      <c r="I23" s="220"/>
      <c r="J23" s="220"/>
      <c r="K23" s="220"/>
      <c r="L23" s="220"/>
      <c r="M23" s="220"/>
      <c r="N23" s="220"/>
      <c r="O23" s="220"/>
      <c r="P23" s="183"/>
      <c r="Q23" s="183"/>
      <c r="R23" s="183">
        <f t="shared" si="2"/>
        <v>4.5</v>
      </c>
    </row>
    <row r="24" spans="1:18" s="285" customFormat="1">
      <c r="A24" s="420" t="s">
        <v>13</v>
      </c>
      <c r="B24" s="183"/>
      <c r="C24" s="183">
        <v>4.5</v>
      </c>
      <c r="D24" s="183"/>
      <c r="E24" s="183"/>
      <c r="F24" s="183"/>
      <c r="G24" s="183"/>
      <c r="H24" s="183"/>
      <c r="I24" s="220"/>
      <c r="J24" s="220"/>
      <c r="K24" s="220"/>
      <c r="L24" s="220"/>
      <c r="M24" s="220"/>
      <c r="N24" s="220"/>
      <c r="O24" s="220"/>
      <c r="P24" s="183"/>
      <c r="Q24" s="183"/>
      <c r="R24" s="183">
        <f t="shared" si="2"/>
        <v>4.5</v>
      </c>
    </row>
    <row r="25" spans="1:18" s="285" customFormat="1">
      <c r="A25" s="436" t="s">
        <v>88</v>
      </c>
      <c r="B25" s="183"/>
      <c r="C25" s="183"/>
      <c r="D25" s="183">
        <v>6</v>
      </c>
      <c r="E25" s="183"/>
      <c r="F25" s="183"/>
      <c r="G25" s="183"/>
      <c r="H25" s="183"/>
      <c r="I25" s="220"/>
      <c r="J25" s="220"/>
      <c r="K25" s="220"/>
      <c r="L25" s="220"/>
      <c r="M25" s="220"/>
      <c r="N25" s="220"/>
      <c r="O25" s="220"/>
      <c r="P25" s="183"/>
      <c r="Q25" s="183"/>
      <c r="R25" s="183">
        <f t="shared" si="2"/>
        <v>6</v>
      </c>
    </row>
    <row r="26" spans="1:18">
      <c r="A26" s="204"/>
      <c r="B26" s="183"/>
      <c r="C26" s="183"/>
      <c r="D26" s="183"/>
      <c r="E26" s="183"/>
      <c r="F26" s="183"/>
      <c r="G26" s="183"/>
      <c r="H26" s="183"/>
      <c r="I26" s="220"/>
      <c r="J26" s="220"/>
      <c r="K26" s="220"/>
      <c r="L26" s="220"/>
      <c r="M26" s="220"/>
      <c r="N26" s="220"/>
      <c r="O26" s="220"/>
      <c r="P26" s="183"/>
      <c r="Q26" s="183"/>
      <c r="R26" s="183">
        <f t="shared" si="2"/>
        <v>0</v>
      </c>
    </row>
    <row r="27" spans="1:18">
      <c r="A27" s="204"/>
      <c r="B27" s="183"/>
      <c r="C27" s="183"/>
      <c r="D27" s="183"/>
      <c r="E27" s="183"/>
      <c r="F27" s="183"/>
      <c r="G27" s="183"/>
      <c r="H27" s="183"/>
      <c r="I27" s="220"/>
      <c r="J27" s="220"/>
      <c r="K27" s="220"/>
      <c r="L27" s="220"/>
      <c r="M27" s="220"/>
      <c r="N27" s="220"/>
      <c r="O27" s="220"/>
      <c r="P27" s="183"/>
      <c r="Q27" s="183"/>
      <c r="R27" s="183">
        <f t="shared" si="2"/>
        <v>0</v>
      </c>
    </row>
    <row r="28" spans="1:18" s="317" customFormat="1">
      <c r="A28" s="333"/>
      <c r="B28" s="183"/>
      <c r="C28" s="183"/>
      <c r="D28" s="183"/>
      <c r="E28" s="183"/>
      <c r="F28" s="183"/>
      <c r="G28" s="183"/>
      <c r="H28" s="183"/>
      <c r="I28" s="220"/>
      <c r="J28" s="220"/>
      <c r="K28" s="220"/>
      <c r="L28" s="220"/>
      <c r="M28" s="220"/>
      <c r="N28" s="220"/>
      <c r="O28" s="220"/>
      <c r="P28" s="183"/>
      <c r="Q28" s="183"/>
      <c r="R28" s="183">
        <f t="shared" si="2"/>
        <v>0</v>
      </c>
    </row>
    <row r="29" spans="1:18" s="317" customFormat="1">
      <c r="A29" s="333"/>
      <c r="B29" s="183"/>
      <c r="C29" s="183"/>
      <c r="D29" s="183"/>
      <c r="E29" s="183"/>
      <c r="F29" s="183"/>
      <c r="G29" s="183"/>
      <c r="H29" s="183"/>
      <c r="I29" s="220"/>
      <c r="J29" s="220"/>
      <c r="K29" s="220"/>
      <c r="L29" s="220"/>
      <c r="M29" s="220"/>
      <c r="N29" s="220"/>
      <c r="O29" s="220"/>
      <c r="P29" s="183"/>
      <c r="Q29" s="183"/>
      <c r="R29" s="183">
        <f t="shared" si="2"/>
        <v>0</v>
      </c>
    </row>
    <row r="30" spans="1:18">
      <c r="B30" s="190">
        <f t="shared" ref="B30:R30" si="3">SUM(B4:B28)</f>
        <v>18</v>
      </c>
      <c r="C30" s="190">
        <f t="shared" si="3"/>
        <v>18</v>
      </c>
      <c r="D30" s="190">
        <f t="shared" si="3"/>
        <v>18</v>
      </c>
      <c r="E30" s="190">
        <f t="shared" si="3"/>
        <v>18</v>
      </c>
      <c r="F30" s="190">
        <f t="shared" si="3"/>
        <v>9</v>
      </c>
      <c r="G30" s="190">
        <f t="shared" si="3"/>
        <v>9</v>
      </c>
      <c r="H30" s="190">
        <f t="shared" si="3"/>
        <v>75</v>
      </c>
      <c r="I30" s="190">
        <f t="shared" si="3"/>
        <v>22</v>
      </c>
      <c r="J30" s="190">
        <f t="shared" si="3"/>
        <v>21.990000000000002</v>
      </c>
      <c r="K30" s="190">
        <f t="shared" si="3"/>
        <v>21.990000000000002</v>
      </c>
      <c r="L30" s="190">
        <f t="shared" si="3"/>
        <v>22</v>
      </c>
      <c r="M30" s="190">
        <f t="shared" si="3"/>
        <v>11</v>
      </c>
      <c r="N30" s="190">
        <f t="shared" si="3"/>
        <v>11</v>
      </c>
      <c r="O30" s="190">
        <f t="shared" si="3"/>
        <v>84.98</v>
      </c>
      <c r="P30" s="190">
        <f t="shared" si="3"/>
        <v>70</v>
      </c>
      <c r="Q30" s="190">
        <f t="shared" si="3"/>
        <v>45</v>
      </c>
      <c r="R30" s="190">
        <f t="shared" si="3"/>
        <v>474.96000000000004</v>
      </c>
    </row>
    <row r="31" spans="1:18">
      <c r="A31" s="332" t="s">
        <v>44</v>
      </c>
      <c r="C31" s="196"/>
      <c r="D31" s="196"/>
      <c r="E31" s="111"/>
    </row>
    <row r="34" spans="18:18">
      <c r="R34" s="406"/>
    </row>
  </sheetData>
  <sortState xmlns:xlrd2="http://schemas.microsoft.com/office/spreadsheetml/2017/richdata2" ref="A4:A25">
    <sortCondition ref="A4"/>
  </sortState>
  <mergeCells count="4">
    <mergeCell ref="R1:R2"/>
    <mergeCell ref="B1:H1"/>
    <mergeCell ref="I1:O1"/>
    <mergeCell ref="P1:Q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2020 EoS Pairings</vt:lpstr>
      <vt:lpstr>Standings</vt:lpstr>
      <vt:lpstr>AM</vt:lpstr>
      <vt:lpstr>FBO AM</vt:lpstr>
      <vt:lpstr>Cuts AM</vt:lpstr>
      <vt:lpstr>PM</vt:lpstr>
      <vt:lpstr>FBO PM</vt:lpstr>
      <vt:lpstr>Cuts PM</vt:lpstr>
      <vt:lpstr>Winnings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Leichnam, Rudy I CIV SPAWARSYSCEN-ATLANTIC, 55161</dc:creator>
  <cp:lastModifiedBy>rudy</cp:lastModifiedBy>
  <cp:lastPrinted>2019-09-24T19:50:11Z</cp:lastPrinted>
  <dcterms:created xsi:type="dcterms:W3CDTF">2014-10-03T11:04:16Z</dcterms:created>
  <dcterms:modified xsi:type="dcterms:W3CDTF">2020-10-03T15:47:28Z</dcterms:modified>
</cp:coreProperties>
</file>