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SpawarScores-2025\"/>
    </mc:Choice>
  </mc:AlternateContent>
  <xr:revisionPtr revIDLastSave="0" documentId="13_ncr:1_{570A3A5F-E2C1-4AB4-B43F-CB602F1EF41C}" xr6:coauthVersionLast="47" xr6:coauthVersionMax="47" xr10:uidLastSave="{00000000-0000-0000-0000-000000000000}"/>
  <bookViews>
    <workbookView xWindow="-118" yWindow="-118" windowWidth="25370" windowHeight="13667" tabRatio="973" xr2:uid="{00000000-000D-0000-FFFF-FFFF00000000}"/>
  </bookViews>
  <sheets>
    <sheet name="League" sheetId="1" r:id="rId1"/>
    <sheet name="Alex" sheetId="2" r:id="rId2"/>
    <sheet name="Andi" sheetId="3" r:id="rId3"/>
    <sheet name="Bob" sheetId="4" r:id="rId4"/>
    <sheet name="Chris" sheetId="5" r:id="rId5"/>
    <sheet name="Derek" sheetId="6" r:id="rId6"/>
    <sheet name="Doug Ha" sheetId="7" r:id="rId7"/>
    <sheet name="Doug Ho" sheetId="8" r:id="rId8"/>
    <sheet name="Ed" sheetId="9" r:id="rId9"/>
    <sheet name="Guy" sheetId="10" r:id="rId10"/>
    <sheet name="Herb" sheetId="11" r:id="rId11"/>
    <sheet name="Jeff M" sheetId="12" r:id="rId12"/>
    <sheet name="Jeff S" sheetId="13" r:id="rId13"/>
    <sheet name="Jim" sheetId="14" r:id="rId14"/>
    <sheet name="Joe" sheetId="15" r:id="rId15"/>
    <sheet name="John D" sheetId="16" r:id="rId16"/>
    <sheet name="John G" sheetId="17" r:id="rId17"/>
    <sheet name="John S" sheetId="18" r:id="rId18"/>
    <sheet name="Larry" sheetId="19" r:id="rId19"/>
    <sheet name="Kevin" sheetId="20" state="hidden" r:id="rId20"/>
    <sheet name="Malcolm" sheetId="21" r:id="rId21"/>
    <sheet name="Mike C" sheetId="22" r:id="rId22"/>
    <sheet name="Mike F" sheetId="23" r:id="rId23"/>
    <sheet name="Mike G" sheetId="24" r:id="rId24"/>
    <sheet name="Mike W" sheetId="25" r:id="rId25"/>
    <sheet name="Mitch" sheetId="26" r:id="rId26"/>
    <sheet name="Rob" sheetId="27" r:id="rId27"/>
    <sheet name="Roger" sheetId="28" r:id="rId28"/>
    <sheet name="Roman" sheetId="29" r:id="rId29"/>
    <sheet name="Ron" sheetId="30" r:id="rId30"/>
    <sheet name="Rudy" sheetId="31" r:id="rId31"/>
    <sheet name="Shane" sheetId="32" r:id="rId32"/>
    <sheet name="Blaine" sheetId="33" r:id="rId33"/>
    <sheet name="Carl" sheetId="34" r:id="rId34"/>
    <sheet name="Frank" sheetId="35" r:id="rId35"/>
    <sheet name="Ken" sheetId="36" r:id="rId36"/>
    <sheet name="Steve S" sheetId="37" r:id="rId37"/>
    <sheet name="Bobby" sheetId="38" r:id="rId38"/>
  </sheets>
  <definedNames>
    <definedName name="Andi" localSheetId="7">bob #REF!</definedName>
    <definedName name="Andi" localSheetId="12">bob #REF!</definedName>
    <definedName name="Andi">bob #REF!</definedName>
    <definedName name="Excel_BuiltIn__FilterDatabase_4" localSheetId="1">bob #REF!</definedName>
    <definedName name="Excel_BuiltIn__FilterDatabase_4" localSheetId="2">bob #REF!</definedName>
    <definedName name="Excel_BuiltIn__FilterDatabase_4" localSheetId="32">bob #REF!</definedName>
    <definedName name="Excel_BuiltIn__FilterDatabase_4" localSheetId="4">bob #REF!</definedName>
    <definedName name="Excel_BuiltIn__FilterDatabase_4" localSheetId="7">bob #REF!</definedName>
    <definedName name="Excel_BuiltIn__FilterDatabase_4" localSheetId="8">bob #REF!</definedName>
    <definedName name="Excel_BuiltIn__FilterDatabase_4" localSheetId="34">bob #REF!</definedName>
    <definedName name="Excel_BuiltIn__FilterDatabase_4" localSheetId="9">bob #REF!</definedName>
    <definedName name="Excel_BuiltIn__FilterDatabase_4" localSheetId="11">bob #REF!</definedName>
    <definedName name="Excel_BuiltIn__FilterDatabase_4" localSheetId="12">bob #REF!</definedName>
    <definedName name="Excel_BuiltIn__FilterDatabase_4" localSheetId="14">bob #REF!</definedName>
    <definedName name="Excel_BuiltIn__FilterDatabase_4" localSheetId="15">bob #REF!</definedName>
    <definedName name="Excel_BuiltIn__FilterDatabase_4" localSheetId="16">bob #REF!</definedName>
    <definedName name="Excel_BuiltIn__FilterDatabase_4" localSheetId="17">bob #REF!</definedName>
    <definedName name="Excel_BuiltIn__FilterDatabase_4" localSheetId="35">bob #REF!</definedName>
    <definedName name="Excel_BuiltIn__FilterDatabase_4" localSheetId="23">bob #REF!</definedName>
    <definedName name="Excel_BuiltIn__FilterDatabase_4" localSheetId="26">bob #REF!</definedName>
    <definedName name="Excel_BuiltIn__FilterDatabase_4" localSheetId="28">bob #REF!</definedName>
    <definedName name="Excel_BuiltIn__FilterDatabase_4">bob #REF!</definedName>
    <definedName name="Frank" localSheetId="2">bob #REF!</definedName>
    <definedName name="Frank" localSheetId="7">bob #REF!</definedName>
    <definedName name="Frank" localSheetId="11">bob #REF!</definedName>
    <definedName name="Frank" localSheetId="12">bob #REF!</definedName>
    <definedName name="Frank" localSheetId="16">bob #REF!</definedName>
    <definedName name="Frank" localSheetId="35">bob #REF!</definedName>
    <definedName name="Frank" localSheetId="23">bob #REF!</definedName>
    <definedName name="Frank" localSheetId="28">bob #REF!</definedName>
    <definedName name="Frank">bob #REF!</definedName>
    <definedName name="JohnS" localSheetId="2">bob #REF!</definedName>
    <definedName name="JohnS" localSheetId="7">bob #REF!</definedName>
    <definedName name="JohnS" localSheetId="34">bob #REF!</definedName>
    <definedName name="JohnS" localSheetId="11">bob #REF!</definedName>
    <definedName name="JohnS" localSheetId="12">bob #REF!</definedName>
    <definedName name="JohnS" localSheetId="16">bob #REF!</definedName>
    <definedName name="JohnS" localSheetId="35">bob #REF!</definedName>
    <definedName name="JohnS" localSheetId="23">bob #REF!</definedName>
    <definedName name="JohnS" localSheetId="28">bob #REF!</definedName>
    <definedName name="JohnS">bob #REF!</definedName>
    <definedName name="xxxx" localSheetId="2">bob #REF!</definedName>
    <definedName name="xxxx" localSheetId="7">bob #REF!</definedName>
    <definedName name="xxxx" localSheetId="34">bob #REF!</definedName>
    <definedName name="xxxx" localSheetId="11">bob #REF!</definedName>
    <definedName name="xxxx" localSheetId="12">bob #REF!</definedName>
    <definedName name="xxxx" localSheetId="16">bob #REF!</definedName>
    <definedName name="xxxx" localSheetId="17">bob #REF!</definedName>
    <definedName name="xxxx" localSheetId="35">bob #REF!</definedName>
    <definedName name="xxxx" localSheetId="23">bob #REF!</definedName>
    <definedName name="xxxx" localSheetId="28">bob #REF!</definedName>
    <definedName name="xxxx">bob 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1" l="1"/>
  <c r="M28" i="11"/>
  <c r="M28" i="16"/>
  <c r="M28" i="18"/>
  <c r="G28" i="18" s="1"/>
  <c r="M28" i="19"/>
  <c r="M28" i="23"/>
  <c r="G28" i="23" s="1"/>
  <c r="M28" i="26"/>
  <c r="G28" i="26" s="1"/>
  <c r="M28" i="27"/>
  <c r="G28" i="27" s="1"/>
  <c r="M28" i="28"/>
  <c r="G28" i="28" s="1"/>
  <c r="M28" i="30"/>
  <c r="G28" i="30" s="1"/>
  <c r="M28" i="4"/>
  <c r="G28" i="4" s="1"/>
  <c r="J28" i="16"/>
  <c r="J28" i="18"/>
  <c r="J28" i="19"/>
  <c r="J28" i="23"/>
  <c r="J28" i="26"/>
  <c r="J28" i="27"/>
  <c r="J28" i="28"/>
  <c r="J28" i="30"/>
  <c r="J28" i="4"/>
  <c r="G28" i="11"/>
  <c r="G28" i="16"/>
  <c r="G28" i="19"/>
  <c r="J28" i="7"/>
  <c r="M28" i="7"/>
  <c r="M28" i="13"/>
  <c r="M28" i="29"/>
  <c r="G28" i="29" s="1"/>
  <c r="M28" i="31"/>
  <c r="G28" i="31" s="1"/>
  <c r="M28" i="2"/>
  <c r="G28" i="2" s="1"/>
  <c r="J28" i="13"/>
  <c r="J28" i="29"/>
  <c r="J28" i="31"/>
  <c r="J28" i="2"/>
  <c r="G28" i="7"/>
  <c r="G28" i="13"/>
  <c r="M27" i="7"/>
  <c r="G27" i="7" s="1"/>
  <c r="J27" i="7"/>
  <c r="M27" i="11"/>
  <c r="M27" i="23"/>
  <c r="G27" i="23" s="1"/>
  <c r="M27" i="26"/>
  <c r="G27" i="26" s="1"/>
  <c r="M27" i="27"/>
  <c r="G27" i="27" s="1"/>
  <c r="M27" i="30"/>
  <c r="M27" i="4"/>
  <c r="J27" i="11"/>
  <c r="J27" i="23"/>
  <c r="J27" i="26"/>
  <c r="J27" i="27"/>
  <c r="J27" i="30"/>
  <c r="J27" i="4"/>
  <c r="G27" i="11"/>
  <c r="G27" i="30"/>
  <c r="G27" i="4"/>
  <c r="G23" i="11"/>
  <c r="G23" i="23"/>
  <c r="G23" i="26"/>
  <c r="G23" i="27"/>
  <c r="G23" i="30"/>
  <c r="G23" i="4"/>
  <c r="J23" i="29"/>
  <c r="J22" i="29"/>
  <c r="J21" i="29"/>
  <c r="J23" i="13"/>
  <c r="J22" i="13"/>
  <c r="J21" i="13"/>
  <c r="J20" i="13"/>
  <c r="M23" i="14"/>
  <c r="G23" i="14" s="1"/>
  <c r="J23" i="14"/>
  <c r="J22" i="14"/>
  <c r="J23" i="33"/>
  <c r="J23" i="9"/>
  <c r="J23" i="23"/>
  <c r="J23" i="26"/>
  <c r="J23" i="27"/>
  <c r="J23" i="30"/>
  <c r="J23" i="4"/>
  <c r="J23" i="7"/>
  <c r="M23" i="31"/>
  <c r="G23" i="31" s="1"/>
  <c r="J23" i="5"/>
  <c r="J19" i="13"/>
  <c r="J23" i="21"/>
  <c r="J20" i="29"/>
  <c r="J23" i="31"/>
  <c r="J23" i="2"/>
  <c r="M27" i="2"/>
  <c r="J22" i="27"/>
  <c r="G22" i="27"/>
  <c r="J22" i="7"/>
  <c r="M23" i="11"/>
  <c r="M22" i="30"/>
  <c r="G22" i="30" s="1"/>
  <c r="J23" i="11"/>
  <c r="J23" i="19"/>
  <c r="J22" i="23"/>
  <c r="J22" i="26"/>
  <c r="J22" i="30"/>
  <c r="J22" i="4"/>
  <c r="J23" i="25"/>
  <c r="G23" i="25"/>
  <c r="J21" i="14"/>
  <c r="G21" i="14"/>
  <c r="J20" i="14"/>
  <c r="G20" i="14"/>
  <c r="J19" i="14"/>
  <c r="G19" i="14"/>
  <c r="J18" i="14"/>
  <c r="G18" i="14"/>
  <c r="J19" i="29"/>
  <c r="G19" i="29"/>
  <c r="J18" i="29"/>
  <c r="G18" i="29"/>
  <c r="J17" i="29"/>
  <c r="G17" i="29"/>
  <c r="J15" i="29"/>
  <c r="J22" i="31"/>
  <c r="J23" i="12"/>
  <c r="J22" i="21"/>
  <c r="J16" i="29"/>
  <c r="J21" i="31"/>
  <c r="J23" i="32"/>
  <c r="J21" i="7"/>
  <c r="J22" i="9"/>
  <c r="J22" i="11"/>
  <c r="J23" i="16"/>
  <c r="J21" i="23"/>
  <c r="J21" i="26"/>
  <c r="J23" i="28"/>
  <c r="J21" i="30"/>
  <c r="J21" i="4"/>
  <c r="J20" i="27"/>
  <c r="J21" i="27"/>
  <c r="J20" i="26"/>
  <c r="J20" i="31"/>
  <c r="J20" i="7"/>
  <c r="J21" i="9"/>
  <c r="J21" i="11"/>
  <c r="J20" i="30"/>
  <c r="J20" i="4"/>
  <c r="N34" i="38"/>
  <c r="N33" i="38"/>
  <c r="N32" i="38"/>
  <c r="N31" i="38"/>
  <c r="N30" i="38"/>
  <c r="N29" i="38"/>
  <c r="N28" i="38"/>
  <c r="N27" i="38"/>
  <c r="N26" i="38"/>
  <c r="N25" i="38"/>
  <c r="L23" i="38"/>
  <c r="K23" i="38"/>
  <c r="J22" i="38"/>
  <c r="J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J7" i="38"/>
  <c r="J6" i="38"/>
  <c r="J5" i="38"/>
  <c r="J4" i="38"/>
  <c r="J3" i="38"/>
  <c r="O34" i="37"/>
  <c r="O33" i="37"/>
  <c r="O32" i="37"/>
  <c r="O30" i="37"/>
  <c r="M26" i="37"/>
  <c r="M25" i="37"/>
  <c r="L25" i="37"/>
  <c r="J23" i="37"/>
  <c r="G23" i="37"/>
  <c r="J22" i="37"/>
  <c r="G22" i="37"/>
  <c r="J21" i="37"/>
  <c r="G21" i="37"/>
  <c r="M20" i="37"/>
  <c r="G20" i="37" s="1"/>
  <c r="J20" i="37"/>
  <c r="J19" i="37"/>
  <c r="G19" i="37"/>
  <c r="J18" i="37"/>
  <c r="G18" i="37"/>
  <c r="J17" i="37"/>
  <c r="G17" i="37"/>
  <c r="J16" i="37"/>
  <c r="G16" i="37"/>
  <c r="J15" i="37"/>
  <c r="G15" i="37"/>
  <c r="J14" i="37"/>
  <c r="M13" i="37"/>
  <c r="G13" i="37" s="1"/>
  <c r="J13" i="37"/>
  <c r="J12" i="37"/>
  <c r="J11" i="37"/>
  <c r="G11" i="37"/>
  <c r="J10" i="37"/>
  <c r="G10" i="37"/>
  <c r="J9" i="37"/>
  <c r="G9" i="37"/>
  <c r="M8" i="37"/>
  <c r="G8" i="37" s="1"/>
  <c r="J8" i="37"/>
  <c r="J7" i="37"/>
  <c r="J6" i="37"/>
  <c r="G6" i="37"/>
  <c r="J5" i="37"/>
  <c r="G5" i="37"/>
  <c r="J4" i="37"/>
  <c r="G4" i="37"/>
  <c r="O35" i="36"/>
  <c r="O33" i="36"/>
  <c r="O32" i="36"/>
  <c r="O31" i="36"/>
  <c r="M24" i="36"/>
  <c r="M23" i="36"/>
  <c r="L23" i="36"/>
  <c r="J11" i="36"/>
  <c r="J10" i="36"/>
  <c r="J9" i="36"/>
  <c r="J8" i="36"/>
  <c r="J7" i="36"/>
  <c r="J6" i="36"/>
  <c r="J5" i="36"/>
  <c r="M4" i="36"/>
  <c r="J4" i="36"/>
  <c r="J3" i="36"/>
  <c r="M24" i="35"/>
  <c r="M23" i="35"/>
  <c r="L23" i="35"/>
  <c r="M22" i="35"/>
  <c r="G22" i="35" s="1"/>
  <c r="J22" i="35"/>
  <c r="J21" i="35"/>
  <c r="J20" i="35"/>
  <c r="J19" i="35"/>
  <c r="M18" i="35"/>
  <c r="G18" i="35" s="1"/>
  <c r="J18" i="35"/>
  <c r="J17" i="35"/>
  <c r="J16" i="35"/>
  <c r="J15" i="35"/>
  <c r="M14" i="35"/>
  <c r="G14" i="35" s="1"/>
  <c r="J14" i="35"/>
  <c r="J13" i="35"/>
  <c r="J12" i="35"/>
  <c r="J11" i="35"/>
  <c r="M10" i="35"/>
  <c r="G10" i="35" s="1"/>
  <c r="J10" i="35"/>
  <c r="J9" i="35"/>
  <c r="J8" i="35"/>
  <c r="J7" i="35"/>
  <c r="M6" i="35"/>
  <c r="G6" i="35" s="1"/>
  <c r="J6" i="35"/>
  <c r="J5" i="35"/>
  <c r="J4" i="35"/>
  <c r="J3" i="35"/>
  <c r="O38" i="34"/>
  <c r="O37" i="34"/>
  <c r="O36" i="34"/>
  <c r="O35" i="34"/>
  <c r="O34" i="34"/>
  <c r="M24" i="34"/>
  <c r="L23" i="34"/>
  <c r="M23" i="34" s="1"/>
  <c r="J22" i="34"/>
  <c r="J21" i="34"/>
  <c r="J20" i="34"/>
  <c r="M19" i="34"/>
  <c r="G19" i="34" s="1"/>
  <c r="J19" i="34"/>
  <c r="J18" i="34"/>
  <c r="J17" i="34"/>
  <c r="J16" i="34"/>
  <c r="M15" i="34"/>
  <c r="G15" i="34" s="1"/>
  <c r="J15" i="34"/>
  <c r="J14" i="34"/>
  <c r="J13" i="34"/>
  <c r="J12" i="34"/>
  <c r="J11" i="34"/>
  <c r="J10" i="34"/>
  <c r="J9" i="34"/>
  <c r="J8" i="34"/>
  <c r="M7" i="34"/>
  <c r="G7" i="34" s="1"/>
  <c r="J7" i="34"/>
  <c r="J6" i="34"/>
  <c r="J5" i="34"/>
  <c r="J4" i="34"/>
  <c r="J3" i="34"/>
  <c r="M26" i="33"/>
  <c r="L25" i="33"/>
  <c r="M25" i="33" s="1"/>
  <c r="M23" i="33" s="1"/>
  <c r="G23" i="33" s="1"/>
  <c r="J22" i="33"/>
  <c r="G22" i="33"/>
  <c r="J21" i="33"/>
  <c r="G21" i="33"/>
  <c r="J20" i="33"/>
  <c r="G20" i="33"/>
  <c r="J19" i="33"/>
  <c r="G19" i="33"/>
  <c r="J18" i="33"/>
  <c r="G18" i="33"/>
  <c r="J17" i="33"/>
  <c r="G17" i="33"/>
  <c r="J16" i="33"/>
  <c r="G16" i="33"/>
  <c r="J15" i="33"/>
  <c r="G15" i="33"/>
  <c r="J14" i="33"/>
  <c r="G14" i="33"/>
  <c r="J13" i="33"/>
  <c r="G13" i="33"/>
  <c r="J12" i="33"/>
  <c r="G12" i="33"/>
  <c r="J11" i="33"/>
  <c r="G11" i="33"/>
  <c r="J10" i="33"/>
  <c r="G10" i="33"/>
  <c r="J9" i="33"/>
  <c r="G9" i="33"/>
  <c r="J8" i="33"/>
  <c r="G8" i="33"/>
  <c r="J7" i="33"/>
  <c r="G7" i="33"/>
  <c r="J6" i="33"/>
  <c r="G6" i="33"/>
  <c r="J5" i="33"/>
  <c r="G5" i="33"/>
  <c r="J4" i="33"/>
  <c r="G4" i="33"/>
  <c r="O36" i="32"/>
  <c r="O35" i="32"/>
  <c r="O34" i="32"/>
  <c r="O33" i="32"/>
  <c r="O32" i="32"/>
  <c r="O31" i="32"/>
  <c r="M26" i="32"/>
  <c r="L25" i="32"/>
  <c r="M25" i="32" s="1"/>
  <c r="J22" i="32"/>
  <c r="G22" i="32"/>
  <c r="J21" i="32"/>
  <c r="G21" i="32"/>
  <c r="J20" i="32"/>
  <c r="G20" i="32"/>
  <c r="J19" i="32"/>
  <c r="G19" i="32"/>
  <c r="J18" i="32"/>
  <c r="G18" i="32"/>
  <c r="J17" i="32"/>
  <c r="G17" i="32"/>
  <c r="J16" i="32"/>
  <c r="G16" i="32"/>
  <c r="J15" i="32"/>
  <c r="J14" i="32"/>
  <c r="G14" i="32"/>
  <c r="J13" i="32"/>
  <c r="G13" i="32"/>
  <c r="J12" i="32"/>
  <c r="G12" i="32"/>
  <c r="J11" i="32"/>
  <c r="G11" i="32"/>
  <c r="J10" i="32"/>
  <c r="G10" i="32"/>
  <c r="J9" i="32"/>
  <c r="G9" i="32"/>
  <c r="J8" i="32"/>
  <c r="G8" i="32"/>
  <c r="J7" i="32"/>
  <c r="G7" i="32"/>
  <c r="J6" i="32"/>
  <c r="G6" i="32"/>
  <c r="J5" i="32"/>
  <c r="G5" i="32"/>
  <c r="J4" i="32"/>
  <c r="G4" i="32"/>
  <c r="O36" i="31"/>
  <c r="O35" i="31"/>
  <c r="O34" i="31"/>
  <c r="O33" i="31"/>
  <c r="O32" i="31"/>
  <c r="O31" i="31"/>
  <c r="M26" i="31"/>
  <c r="L25" i="31"/>
  <c r="M25" i="31" s="1"/>
  <c r="M15" i="31" s="1"/>
  <c r="G15" i="31" s="1"/>
  <c r="J4" i="31"/>
  <c r="G4" i="31"/>
  <c r="J11" i="31"/>
  <c r="G11" i="31"/>
  <c r="J18" i="31"/>
  <c r="G18" i="31"/>
  <c r="J14" i="31"/>
  <c r="G14" i="31"/>
  <c r="J16" i="31"/>
  <c r="G16" i="31"/>
  <c r="J15" i="31"/>
  <c r="J19" i="31"/>
  <c r="G19" i="31"/>
  <c r="J9" i="31"/>
  <c r="G9" i="31"/>
  <c r="J5" i="31"/>
  <c r="G5" i="31"/>
  <c r="J6" i="31"/>
  <c r="G6" i="31"/>
  <c r="J13" i="31"/>
  <c r="G13" i="31"/>
  <c r="J17" i="31"/>
  <c r="G17" i="31"/>
  <c r="J8" i="31"/>
  <c r="G8" i="31"/>
  <c r="J12" i="31"/>
  <c r="G12" i="31"/>
  <c r="J10" i="31"/>
  <c r="G10" i="31"/>
  <c r="J7" i="31"/>
  <c r="G7" i="31"/>
  <c r="O33" i="30"/>
  <c r="O32" i="30"/>
  <c r="O31" i="30"/>
  <c r="M26" i="30"/>
  <c r="L25" i="30"/>
  <c r="M25" i="30" s="1"/>
  <c r="M23" i="30" s="1"/>
  <c r="J19" i="30"/>
  <c r="G19" i="30"/>
  <c r="J18" i="30"/>
  <c r="G18" i="30"/>
  <c r="J17" i="30"/>
  <c r="J16" i="30"/>
  <c r="G16" i="30"/>
  <c r="J15" i="30"/>
  <c r="J14" i="30"/>
  <c r="J13" i="30"/>
  <c r="G13" i="30"/>
  <c r="J12" i="30"/>
  <c r="G12" i="30"/>
  <c r="J11" i="30"/>
  <c r="G11" i="30"/>
  <c r="J10" i="30"/>
  <c r="G10" i="30"/>
  <c r="J9" i="30"/>
  <c r="G9" i="30"/>
  <c r="J8" i="30"/>
  <c r="G8" i="30"/>
  <c r="J7" i="30"/>
  <c r="G7" i="30"/>
  <c r="J6" i="30"/>
  <c r="G6" i="30"/>
  <c r="J5" i="30"/>
  <c r="G5" i="30"/>
  <c r="J4" i="30"/>
  <c r="G4" i="30"/>
  <c r="M26" i="29"/>
  <c r="L25" i="29"/>
  <c r="M25" i="29" s="1"/>
  <c r="Z28" i="1" s="1"/>
  <c r="J14" i="29"/>
  <c r="G14" i="29"/>
  <c r="J13" i="29"/>
  <c r="G13" i="29"/>
  <c r="J12" i="29"/>
  <c r="G12" i="29"/>
  <c r="J11" i="29"/>
  <c r="G11" i="29"/>
  <c r="J10" i="29"/>
  <c r="G10" i="29"/>
  <c r="J9" i="29"/>
  <c r="G9" i="29"/>
  <c r="J8" i="29"/>
  <c r="G8" i="29"/>
  <c r="J7" i="29"/>
  <c r="G7" i="29"/>
  <c r="J6" i="29"/>
  <c r="G6" i="29"/>
  <c r="J5" i="29"/>
  <c r="G5" i="29"/>
  <c r="J4" i="29"/>
  <c r="G4" i="29"/>
  <c r="O35" i="28"/>
  <c r="O34" i="28"/>
  <c r="O33" i="28"/>
  <c r="O32" i="28"/>
  <c r="O31" i="28"/>
  <c r="O30" i="28"/>
  <c r="M26" i="28"/>
  <c r="L25" i="28"/>
  <c r="M25" i="28" s="1"/>
  <c r="J22" i="28"/>
  <c r="G22" i="28"/>
  <c r="J21" i="28"/>
  <c r="G21" i="28"/>
  <c r="J20" i="28"/>
  <c r="G20" i="28"/>
  <c r="J19" i="28"/>
  <c r="G19" i="28"/>
  <c r="J18" i="28"/>
  <c r="G18" i="28"/>
  <c r="J17" i="28"/>
  <c r="G17" i="28"/>
  <c r="J16" i="28"/>
  <c r="G16" i="28"/>
  <c r="J15" i="28"/>
  <c r="G15" i="28"/>
  <c r="J14" i="28"/>
  <c r="G14" i="28"/>
  <c r="J13" i="28"/>
  <c r="G13" i="28"/>
  <c r="J12" i="28"/>
  <c r="G12" i="28"/>
  <c r="J11" i="28"/>
  <c r="G11" i="28"/>
  <c r="J10" i="28"/>
  <c r="G10" i="28"/>
  <c r="J9" i="28"/>
  <c r="G9" i="28"/>
  <c r="J8" i="28"/>
  <c r="G8" i="28"/>
  <c r="J7" i="28"/>
  <c r="G7" i="28"/>
  <c r="J6" i="28"/>
  <c r="G6" i="28"/>
  <c r="J5" i="28"/>
  <c r="G5" i="28"/>
  <c r="J4" i="28"/>
  <c r="G4" i="28"/>
  <c r="M26" i="27"/>
  <c r="L25" i="27"/>
  <c r="M25" i="27" s="1"/>
  <c r="M23" i="27" s="1"/>
  <c r="J19" i="27"/>
  <c r="G19" i="27"/>
  <c r="J18" i="27"/>
  <c r="G18" i="27"/>
  <c r="J17" i="27"/>
  <c r="G17" i="27"/>
  <c r="J16" i="27"/>
  <c r="G16" i="27"/>
  <c r="J15" i="27"/>
  <c r="G15" i="27"/>
  <c r="J14" i="27"/>
  <c r="J13" i="27"/>
  <c r="J12" i="27"/>
  <c r="G12" i="27"/>
  <c r="J11" i="27"/>
  <c r="G11" i="27"/>
  <c r="J10" i="27"/>
  <c r="J9" i="27"/>
  <c r="G9" i="27"/>
  <c r="J8" i="27"/>
  <c r="J7" i="27"/>
  <c r="G7" i="27"/>
  <c r="J6" i="27"/>
  <c r="J5" i="27"/>
  <c r="G5" i="27"/>
  <c r="J4" i="27"/>
  <c r="G4" i="27"/>
  <c r="O35" i="26"/>
  <c r="O34" i="26"/>
  <c r="O33" i="26"/>
  <c r="M26" i="26"/>
  <c r="L25" i="26"/>
  <c r="M25" i="26" s="1"/>
  <c r="J19" i="26"/>
  <c r="G19" i="26"/>
  <c r="J18" i="26"/>
  <c r="J17" i="26"/>
  <c r="J16" i="26"/>
  <c r="G16" i="26"/>
  <c r="J15" i="26"/>
  <c r="G15" i="26"/>
  <c r="J14" i="26"/>
  <c r="G14" i="26"/>
  <c r="J13" i="26"/>
  <c r="G13" i="26"/>
  <c r="J12" i="26"/>
  <c r="G12" i="26"/>
  <c r="J11" i="26"/>
  <c r="G11" i="26"/>
  <c r="J10" i="26"/>
  <c r="G10" i="26"/>
  <c r="J9" i="26"/>
  <c r="G9" i="26"/>
  <c r="J8" i="26"/>
  <c r="G8" i="26"/>
  <c r="J7" i="26"/>
  <c r="G7" i="26"/>
  <c r="J6" i="26"/>
  <c r="G6" i="26"/>
  <c r="J5" i="26"/>
  <c r="G5" i="26"/>
  <c r="J4" i="26"/>
  <c r="G4" i="26"/>
  <c r="O33" i="25"/>
  <c r="M26" i="25"/>
  <c r="L25" i="25"/>
  <c r="M25" i="25" s="1"/>
  <c r="Z24" i="1" s="1"/>
  <c r="J22" i="25"/>
  <c r="G22" i="25"/>
  <c r="J21" i="25"/>
  <c r="G21" i="25"/>
  <c r="J20" i="25"/>
  <c r="G20" i="25"/>
  <c r="J19" i="25"/>
  <c r="G19" i="25"/>
  <c r="J18" i="25"/>
  <c r="G18" i="25"/>
  <c r="J17" i="25"/>
  <c r="G17" i="25"/>
  <c r="J16" i="25"/>
  <c r="G16" i="25"/>
  <c r="J15" i="25"/>
  <c r="G15" i="25"/>
  <c r="J14" i="25"/>
  <c r="G14" i="25"/>
  <c r="J13" i="25"/>
  <c r="G13" i="25"/>
  <c r="J12" i="25"/>
  <c r="G12" i="25"/>
  <c r="J11" i="25"/>
  <c r="G11" i="25"/>
  <c r="J10" i="25"/>
  <c r="G10" i="25"/>
  <c r="J9" i="25"/>
  <c r="G9" i="25"/>
  <c r="J8" i="25"/>
  <c r="G8" i="25"/>
  <c r="J7" i="25"/>
  <c r="G7" i="25"/>
  <c r="J6" i="25"/>
  <c r="G6" i="25"/>
  <c r="J5" i="25"/>
  <c r="G5" i="25"/>
  <c r="J4" i="25"/>
  <c r="G4" i="25"/>
  <c r="M26" i="24"/>
  <c r="L25" i="24"/>
  <c r="M25" i="24" s="1"/>
  <c r="J23" i="24"/>
  <c r="G23" i="24"/>
  <c r="J22" i="24"/>
  <c r="G22" i="24"/>
  <c r="J21" i="24"/>
  <c r="G21" i="24"/>
  <c r="J20" i="24"/>
  <c r="G20" i="24"/>
  <c r="J19" i="24"/>
  <c r="G19" i="24"/>
  <c r="J18" i="24"/>
  <c r="G18" i="24"/>
  <c r="J17" i="24"/>
  <c r="G17" i="24"/>
  <c r="J16" i="24"/>
  <c r="G16" i="24"/>
  <c r="J15" i="24"/>
  <c r="G15" i="24"/>
  <c r="J14" i="24"/>
  <c r="G14" i="24"/>
  <c r="J13" i="24"/>
  <c r="G13" i="24"/>
  <c r="J12" i="24"/>
  <c r="G12" i="24"/>
  <c r="J11" i="24"/>
  <c r="G11" i="24"/>
  <c r="J10" i="24"/>
  <c r="G10" i="24"/>
  <c r="J9" i="24"/>
  <c r="G9" i="24"/>
  <c r="J8" i="24"/>
  <c r="G8" i="24"/>
  <c r="J7" i="24"/>
  <c r="G7" i="24"/>
  <c r="J6" i="24"/>
  <c r="G6" i="24"/>
  <c r="J5" i="24"/>
  <c r="G5" i="24"/>
  <c r="J4" i="24"/>
  <c r="G4" i="24"/>
  <c r="M26" i="23"/>
  <c r="L25" i="23"/>
  <c r="M25" i="23" s="1"/>
  <c r="M23" i="23" s="1"/>
  <c r="J20" i="23"/>
  <c r="G20" i="23"/>
  <c r="J19" i="23"/>
  <c r="G19" i="23"/>
  <c r="J18" i="23"/>
  <c r="J17" i="23"/>
  <c r="J16" i="23"/>
  <c r="G16" i="23"/>
  <c r="J15" i="23"/>
  <c r="G15" i="23"/>
  <c r="J14" i="23"/>
  <c r="G14" i="23"/>
  <c r="J13" i="23"/>
  <c r="G13" i="23"/>
  <c r="J12" i="23"/>
  <c r="G12" i="23"/>
  <c r="J11" i="23"/>
  <c r="G11" i="23"/>
  <c r="J10" i="23"/>
  <c r="G10" i="23"/>
  <c r="J9" i="23"/>
  <c r="G9" i="23"/>
  <c r="J8" i="23"/>
  <c r="G8" i="23"/>
  <c r="J7" i="23"/>
  <c r="G7" i="23"/>
  <c r="J6" i="23"/>
  <c r="G6" i="23"/>
  <c r="J5" i="23"/>
  <c r="G5" i="23"/>
  <c r="J4" i="23"/>
  <c r="G4" i="23"/>
  <c r="O32" i="22"/>
  <c r="M26" i="22"/>
  <c r="L25" i="22"/>
  <c r="M25" i="22" s="1"/>
  <c r="J23" i="22"/>
  <c r="G23" i="22"/>
  <c r="J22" i="22"/>
  <c r="G22" i="22"/>
  <c r="J21" i="22"/>
  <c r="G21" i="22"/>
  <c r="J20" i="22"/>
  <c r="G20" i="22"/>
  <c r="J19" i="22"/>
  <c r="G19" i="22"/>
  <c r="J18" i="22"/>
  <c r="G18" i="22"/>
  <c r="J17" i="22"/>
  <c r="G17" i="22"/>
  <c r="J16" i="22"/>
  <c r="G16" i="22"/>
  <c r="J15" i="22"/>
  <c r="G15" i="22"/>
  <c r="J14" i="22"/>
  <c r="G14" i="22"/>
  <c r="J13" i="22"/>
  <c r="G13" i="22"/>
  <c r="J12" i="22"/>
  <c r="G12" i="22"/>
  <c r="J11" i="22"/>
  <c r="G11" i="22"/>
  <c r="J10" i="22"/>
  <c r="G10" i="22"/>
  <c r="J9" i="22"/>
  <c r="G9" i="22"/>
  <c r="J8" i="22"/>
  <c r="G8" i="22"/>
  <c r="J7" i="22"/>
  <c r="G7" i="22"/>
  <c r="J6" i="22"/>
  <c r="G6" i="22"/>
  <c r="J5" i="22"/>
  <c r="G5" i="22"/>
  <c r="J4" i="22"/>
  <c r="G4" i="22"/>
  <c r="O35" i="21"/>
  <c r="O33" i="21"/>
  <c r="O32" i="21"/>
  <c r="O31" i="21"/>
  <c r="O30" i="21"/>
  <c r="M26" i="21"/>
  <c r="L25" i="21"/>
  <c r="M25" i="21" s="1"/>
  <c r="Y20" i="1" s="1"/>
  <c r="J21" i="21"/>
  <c r="G21" i="21"/>
  <c r="J20" i="21"/>
  <c r="G20" i="21"/>
  <c r="J19" i="21"/>
  <c r="G19" i="21"/>
  <c r="J18" i="21"/>
  <c r="G18" i="21"/>
  <c r="J17" i="21"/>
  <c r="G17" i="21"/>
  <c r="J16" i="21"/>
  <c r="G16" i="21"/>
  <c r="J15" i="21"/>
  <c r="G15" i="21"/>
  <c r="J14" i="21"/>
  <c r="G14" i="21"/>
  <c r="J13" i="21"/>
  <c r="G13" i="21"/>
  <c r="J12" i="21"/>
  <c r="G12" i="21"/>
  <c r="J11" i="21"/>
  <c r="G11" i="21"/>
  <c r="J10" i="21"/>
  <c r="G10" i="21"/>
  <c r="J9" i="21"/>
  <c r="G9" i="21"/>
  <c r="J8" i="21"/>
  <c r="G8" i="21"/>
  <c r="J7" i="21"/>
  <c r="G7" i="21"/>
  <c r="J6" i="21"/>
  <c r="G6" i="21"/>
  <c r="J5" i="21"/>
  <c r="G5" i="21"/>
  <c r="J4" i="21"/>
  <c r="G4" i="21"/>
  <c r="O39" i="20"/>
  <c r="O37" i="20"/>
  <c r="O36" i="20"/>
  <c r="O35" i="20"/>
  <c r="O34" i="20"/>
  <c r="O33" i="20"/>
  <c r="O32" i="20"/>
  <c r="O31" i="20"/>
  <c r="O30" i="20"/>
  <c r="O29" i="20"/>
  <c r="O28" i="20"/>
  <c r="O27" i="20"/>
  <c r="O26" i="20"/>
  <c r="O25" i="20"/>
  <c r="L23" i="20"/>
  <c r="M23" i="20" s="1"/>
  <c r="J22" i="20"/>
  <c r="G22" i="20"/>
  <c r="J21" i="20"/>
  <c r="G21" i="20"/>
  <c r="J20" i="20"/>
  <c r="G20" i="20"/>
  <c r="J19" i="20"/>
  <c r="G19" i="20"/>
  <c r="J18" i="20"/>
  <c r="G18" i="20"/>
  <c r="J17" i="20"/>
  <c r="G17" i="20"/>
  <c r="J16" i="20"/>
  <c r="G16" i="20"/>
  <c r="J15" i="20"/>
  <c r="G15" i="20"/>
  <c r="J14" i="20"/>
  <c r="G14" i="20"/>
  <c r="J13" i="20"/>
  <c r="G13" i="20"/>
  <c r="J12" i="20"/>
  <c r="G12" i="20"/>
  <c r="J11" i="20"/>
  <c r="G11" i="20"/>
  <c r="J10" i="20"/>
  <c r="G10" i="20"/>
  <c r="J9" i="20"/>
  <c r="G9" i="20"/>
  <c r="J8" i="20"/>
  <c r="G8" i="20"/>
  <c r="J7" i="20"/>
  <c r="G7" i="20"/>
  <c r="J6" i="20"/>
  <c r="G6" i="20"/>
  <c r="J5" i="20"/>
  <c r="G5" i="20"/>
  <c r="J4" i="20"/>
  <c r="G4" i="20"/>
  <c r="J3" i="20"/>
  <c r="G3" i="20"/>
  <c r="M26" i="19"/>
  <c r="L25" i="19"/>
  <c r="M25" i="19" s="1"/>
  <c r="Z19" i="1" s="1"/>
  <c r="J22" i="19"/>
  <c r="G22" i="19"/>
  <c r="J21" i="19"/>
  <c r="G21" i="19"/>
  <c r="J20" i="19"/>
  <c r="G20" i="19"/>
  <c r="J19" i="19"/>
  <c r="G19" i="19"/>
  <c r="J18" i="19"/>
  <c r="G18" i="19"/>
  <c r="J17" i="19"/>
  <c r="G17" i="19"/>
  <c r="J16" i="19"/>
  <c r="G16" i="19"/>
  <c r="J15" i="19"/>
  <c r="G15" i="19"/>
  <c r="J14" i="19"/>
  <c r="G14" i="19"/>
  <c r="J13" i="19"/>
  <c r="G13" i="19"/>
  <c r="J12" i="19"/>
  <c r="G12" i="19"/>
  <c r="J11" i="19"/>
  <c r="G11" i="19"/>
  <c r="J10" i="19"/>
  <c r="G10" i="19"/>
  <c r="J9" i="19"/>
  <c r="G9" i="19"/>
  <c r="J8" i="19"/>
  <c r="G8" i="19"/>
  <c r="J7" i="19"/>
  <c r="G7" i="19"/>
  <c r="J6" i="19"/>
  <c r="G6" i="19"/>
  <c r="J5" i="19"/>
  <c r="G5" i="19"/>
  <c r="J4" i="19"/>
  <c r="G4" i="19"/>
  <c r="N34" i="18"/>
  <c r="M26" i="18"/>
  <c r="L25" i="18"/>
  <c r="M25" i="18" s="1"/>
  <c r="J23" i="18"/>
  <c r="G23" i="18"/>
  <c r="M22" i="18"/>
  <c r="G22" i="18" s="1"/>
  <c r="J22" i="18"/>
  <c r="J21" i="18"/>
  <c r="G21" i="18"/>
  <c r="J20" i="18"/>
  <c r="G20" i="18"/>
  <c r="J19" i="18"/>
  <c r="G19" i="18"/>
  <c r="J18" i="18"/>
  <c r="G18" i="18"/>
  <c r="J17" i="18"/>
  <c r="G17" i="18"/>
  <c r="J16" i="18"/>
  <c r="G16" i="18"/>
  <c r="J15" i="18"/>
  <c r="G15" i="18"/>
  <c r="J14" i="18"/>
  <c r="G14" i="18"/>
  <c r="J13" i="18"/>
  <c r="G13" i="18"/>
  <c r="J12" i="18"/>
  <c r="G12" i="18"/>
  <c r="J11" i="18"/>
  <c r="G11" i="18"/>
  <c r="J10" i="18"/>
  <c r="G10" i="18"/>
  <c r="J9" i="18"/>
  <c r="G9" i="18"/>
  <c r="J8" i="18"/>
  <c r="G8" i="18"/>
  <c r="J7" i="18"/>
  <c r="G7" i="18"/>
  <c r="J6" i="18"/>
  <c r="G6" i="18"/>
  <c r="J5" i="18"/>
  <c r="G5" i="18"/>
  <c r="J4" i="18"/>
  <c r="G4" i="18"/>
  <c r="O37" i="17"/>
  <c r="O35" i="17"/>
  <c r="O34" i="17"/>
  <c r="O33" i="17"/>
  <c r="M26" i="17"/>
  <c r="L25" i="17"/>
  <c r="M25" i="17" s="1"/>
  <c r="J23" i="17"/>
  <c r="G23" i="17"/>
  <c r="J22" i="17"/>
  <c r="G22" i="17"/>
  <c r="J21" i="17"/>
  <c r="G21" i="17"/>
  <c r="J20" i="17"/>
  <c r="G20" i="17"/>
  <c r="J19" i="17"/>
  <c r="G19" i="17"/>
  <c r="J18" i="17"/>
  <c r="G18" i="17"/>
  <c r="J17" i="17"/>
  <c r="G17" i="17"/>
  <c r="J16" i="17"/>
  <c r="G16" i="17"/>
  <c r="J15" i="17"/>
  <c r="G15" i="17"/>
  <c r="J14" i="17"/>
  <c r="G14" i="17"/>
  <c r="J13" i="17"/>
  <c r="G13" i="17"/>
  <c r="J12" i="17"/>
  <c r="G12" i="17"/>
  <c r="J11" i="17"/>
  <c r="G11" i="17"/>
  <c r="J10" i="17"/>
  <c r="G10" i="17"/>
  <c r="J9" i="17"/>
  <c r="G9" i="17"/>
  <c r="J8" i="17"/>
  <c r="G8" i="17"/>
  <c r="J7" i="17"/>
  <c r="G7" i="17"/>
  <c r="J6" i="17"/>
  <c r="G6" i="17"/>
  <c r="J5" i="17"/>
  <c r="G5" i="17"/>
  <c r="J4" i="17"/>
  <c r="G4" i="17"/>
  <c r="O33" i="16"/>
  <c r="M26" i="16"/>
  <c r="L25" i="16"/>
  <c r="M25" i="16" s="1"/>
  <c r="M23" i="16" s="1"/>
  <c r="G23" i="16" s="1"/>
  <c r="J22" i="16"/>
  <c r="G22" i="16"/>
  <c r="J21" i="16"/>
  <c r="G21" i="16"/>
  <c r="J20" i="16"/>
  <c r="J19" i="16"/>
  <c r="G19" i="16"/>
  <c r="J18" i="16"/>
  <c r="J17" i="16"/>
  <c r="J16" i="16"/>
  <c r="J15" i="16"/>
  <c r="G15" i="16"/>
  <c r="J14" i="16"/>
  <c r="G14" i="16"/>
  <c r="J13" i="16"/>
  <c r="G13" i="16"/>
  <c r="J12" i="16"/>
  <c r="G12" i="16"/>
  <c r="J11" i="16"/>
  <c r="G11" i="16"/>
  <c r="J10" i="16"/>
  <c r="G10" i="16"/>
  <c r="J9" i="16"/>
  <c r="G9" i="16"/>
  <c r="J8" i="16"/>
  <c r="J7" i="16"/>
  <c r="G7" i="16"/>
  <c r="J6" i="16"/>
  <c r="G6" i="16"/>
  <c r="J5" i="16"/>
  <c r="G5" i="16"/>
  <c r="J4" i="16"/>
  <c r="G4" i="16"/>
  <c r="O35" i="15"/>
  <c r="O33" i="15"/>
  <c r="O32" i="15"/>
  <c r="O31" i="15"/>
  <c r="O30" i="15"/>
  <c r="M26" i="15"/>
  <c r="L25" i="15"/>
  <c r="M25" i="15" s="1"/>
  <c r="J23" i="15"/>
  <c r="G23" i="15"/>
  <c r="J22" i="15"/>
  <c r="G22" i="15"/>
  <c r="J21" i="15"/>
  <c r="G21" i="15"/>
  <c r="J20" i="15"/>
  <c r="G20" i="15"/>
  <c r="J19" i="15"/>
  <c r="G19" i="15"/>
  <c r="J18" i="15"/>
  <c r="G18" i="15"/>
  <c r="J17" i="15"/>
  <c r="G17" i="15"/>
  <c r="J16" i="15"/>
  <c r="G16" i="15"/>
  <c r="J15" i="15"/>
  <c r="G15" i="15"/>
  <c r="J14" i="15"/>
  <c r="G14" i="15"/>
  <c r="J13" i="15"/>
  <c r="G13" i="15"/>
  <c r="J12" i="15"/>
  <c r="G12" i="15"/>
  <c r="J11" i="15"/>
  <c r="G11" i="15"/>
  <c r="J10" i="15"/>
  <c r="G10" i="15"/>
  <c r="J9" i="15"/>
  <c r="G9" i="15"/>
  <c r="J8" i="15"/>
  <c r="G8" i="15"/>
  <c r="J7" i="15"/>
  <c r="G7" i="15"/>
  <c r="J6" i="15"/>
  <c r="G6" i="15"/>
  <c r="J5" i="15"/>
  <c r="G5" i="15"/>
  <c r="J4" i="15"/>
  <c r="G4" i="15"/>
  <c r="O33" i="14"/>
  <c r="M26" i="14"/>
  <c r="L25" i="14"/>
  <c r="M25" i="14" s="1"/>
  <c r="M22" i="14" s="1"/>
  <c r="G22" i="14" s="1"/>
  <c r="J17" i="14"/>
  <c r="G17" i="14"/>
  <c r="J16" i="14"/>
  <c r="G16" i="14"/>
  <c r="J15" i="14"/>
  <c r="G15" i="14"/>
  <c r="J14" i="14"/>
  <c r="G14" i="14"/>
  <c r="J13" i="14"/>
  <c r="G13" i="14"/>
  <c r="J12" i="14"/>
  <c r="J11" i="14"/>
  <c r="J10" i="14"/>
  <c r="G10" i="14"/>
  <c r="J9" i="14"/>
  <c r="G9" i="14"/>
  <c r="J8" i="14"/>
  <c r="G8" i="14"/>
  <c r="J7" i="14"/>
  <c r="G7" i="14"/>
  <c r="J6" i="14"/>
  <c r="G6" i="14"/>
  <c r="J5" i="14"/>
  <c r="G5" i="14"/>
  <c r="J4" i="14"/>
  <c r="G4" i="14"/>
  <c r="M26" i="13"/>
  <c r="L25" i="13"/>
  <c r="M25" i="13" s="1"/>
  <c r="M21" i="13" s="1"/>
  <c r="G21" i="13" s="1"/>
  <c r="J18" i="13"/>
  <c r="G18" i="13"/>
  <c r="J17" i="13"/>
  <c r="G17" i="13"/>
  <c r="J16" i="13"/>
  <c r="G16" i="13"/>
  <c r="J15" i="13"/>
  <c r="G15" i="13"/>
  <c r="J14" i="13"/>
  <c r="G14" i="13"/>
  <c r="J13" i="13"/>
  <c r="G13" i="13"/>
  <c r="J12" i="13"/>
  <c r="G12" i="13"/>
  <c r="J11" i="13"/>
  <c r="G11" i="13"/>
  <c r="J10" i="13"/>
  <c r="G10" i="13"/>
  <c r="J9" i="13"/>
  <c r="G9" i="13"/>
  <c r="J8" i="13"/>
  <c r="G8" i="13"/>
  <c r="J7" i="13"/>
  <c r="J6" i="13"/>
  <c r="J5" i="13"/>
  <c r="G5" i="13"/>
  <c r="J4" i="13"/>
  <c r="O37" i="12"/>
  <c r="O35" i="12"/>
  <c r="O34" i="12"/>
  <c r="O33" i="12"/>
  <c r="M26" i="12"/>
  <c r="L25" i="12"/>
  <c r="M25" i="12" s="1"/>
  <c r="AC12" i="1" s="1"/>
  <c r="J22" i="12"/>
  <c r="G22" i="12"/>
  <c r="J21" i="12"/>
  <c r="G21" i="12"/>
  <c r="J20" i="12"/>
  <c r="G20" i="12"/>
  <c r="J19" i="12"/>
  <c r="G19" i="12"/>
  <c r="J18" i="12"/>
  <c r="G18" i="12"/>
  <c r="J17" i="12"/>
  <c r="G17" i="12"/>
  <c r="J16" i="12"/>
  <c r="G16" i="12"/>
  <c r="J15" i="12"/>
  <c r="G15" i="12"/>
  <c r="J14" i="12"/>
  <c r="G14" i="12"/>
  <c r="J13" i="12"/>
  <c r="G13" i="12"/>
  <c r="J12" i="12"/>
  <c r="G12" i="12"/>
  <c r="J11" i="12"/>
  <c r="G11" i="12"/>
  <c r="J10" i="12"/>
  <c r="G10" i="12"/>
  <c r="J9" i="12"/>
  <c r="G9" i="12"/>
  <c r="J8" i="12"/>
  <c r="G8" i="12"/>
  <c r="J7" i="12"/>
  <c r="G7" i="12"/>
  <c r="J6" i="12"/>
  <c r="G6" i="12"/>
  <c r="J5" i="12"/>
  <c r="G5" i="12"/>
  <c r="J4" i="12"/>
  <c r="G4" i="12"/>
  <c r="M26" i="11"/>
  <c r="L25" i="11"/>
  <c r="M25" i="11" s="1"/>
  <c r="J20" i="11"/>
  <c r="G20" i="11"/>
  <c r="J19" i="11"/>
  <c r="G19" i="11"/>
  <c r="J18" i="11"/>
  <c r="G18" i="11"/>
  <c r="J17" i="11"/>
  <c r="G17" i="11"/>
  <c r="J16" i="11"/>
  <c r="J15" i="11"/>
  <c r="J14" i="11"/>
  <c r="G14" i="11"/>
  <c r="J13" i="11"/>
  <c r="G13" i="11"/>
  <c r="J12" i="11"/>
  <c r="J11" i="11"/>
  <c r="J10" i="11"/>
  <c r="J9" i="11"/>
  <c r="G9" i="11"/>
  <c r="J8" i="11"/>
  <c r="G8" i="11"/>
  <c r="J7" i="11"/>
  <c r="G7" i="11"/>
  <c r="J6" i="11"/>
  <c r="G6" i="11"/>
  <c r="J5" i="11"/>
  <c r="G5" i="11"/>
  <c r="J4" i="11"/>
  <c r="G4" i="11"/>
  <c r="M26" i="10"/>
  <c r="L25" i="10"/>
  <c r="M25" i="10" s="1"/>
  <c r="J23" i="10"/>
  <c r="G23" i="10"/>
  <c r="J22" i="10"/>
  <c r="G22" i="10"/>
  <c r="J21" i="10"/>
  <c r="G21" i="10"/>
  <c r="J20" i="10"/>
  <c r="G20" i="10"/>
  <c r="J19" i="10"/>
  <c r="G19" i="10"/>
  <c r="J18" i="10"/>
  <c r="G18" i="10"/>
  <c r="J17" i="10"/>
  <c r="G17" i="10"/>
  <c r="J16" i="10"/>
  <c r="G16" i="10"/>
  <c r="J15" i="10"/>
  <c r="G15" i="10"/>
  <c r="J14" i="10"/>
  <c r="G14" i="10"/>
  <c r="J13" i="10"/>
  <c r="G13" i="10"/>
  <c r="J12" i="10"/>
  <c r="G12" i="10"/>
  <c r="J11" i="10"/>
  <c r="G11" i="10"/>
  <c r="J10" i="10"/>
  <c r="G10" i="10"/>
  <c r="J9" i="10"/>
  <c r="G9" i="10"/>
  <c r="J8" i="10"/>
  <c r="G8" i="10"/>
  <c r="J7" i="10"/>
  <c r="G7" i="10"/>
  <c r="J6" i="10"/>
  <c r="G6" i="10"/>
  <c r="J5" i="10"/>
  <c r="G5" i="10"/>
  <c r="J4" i="10"/>
  <c r="G4" i="10"/>
  <c r="O33" i="9"/>
  <c r="M26" i="9"/>
  <c r="L25" i="9"/>
  <c r="M25" i="9" s="1"/>
  <c r="AA9" i="1" s="1"/>
  <c r="J20" i="9"/>
  <c r="G20" i="9"/>
  <c r="J19" i="9"/>
  <c r="G19" i="9"/>
  <c r="J18" i="9"/>
  <c r="G18" i="9"/>
  <c r="J17" i="9"/>
  <c r="G17" i="9"/>
  <c r="J16" i="9"/>
  <c r="G16" i="9"/>
  <c r="J15" i="9"/>
  <c r="G15" i="9"/>
  <c r="J14" i="9"/>
  <c r="G14" i="9"/>
  <c r="J13" i="9"/>
  <c r="G13" i="9"/>
  <c r="J12" i="9"/>
  <c r="G12" i="9"/>
  <c r="J11" i="9"/>
  <c r="G11" i="9"/>
  <c r="J10" i="9"/>
  <c r="G10" i="9"/>
  <c r="J9" i="9"/>
  <c r="G9" i="9"/>
  <c r="J8" i="9"/>
  <c r="G8" i="9"/>
  <c r="J7" i="9"/>
  <c r="G7" i="9"/>
  <c r="J6" i="9"/>
  <c r="G6" i="9"/>
  <c r="J5" i="9"/>
  <c r="G5" i="9"/>
  <c r="J4" i="9"/>
  <c r="G4" i="9"/>
  <c r="M26" i="8"/>
  <c r="M25" i="8"/>
  <c r="L25" i="8"/>
  <c r="J13" i="8"/>
  <c r="G13" i="8"/>
  <c r="J12" i="8"/>
  <c r="G12" i="8"/>
  <c r="J11" i="8"/>
  <c r="G11" i="8"/>
  <c r="J10" i="8"/>
  <c r="G10" i="8"/>
  <c r="J9" i="8"/>
  <c r="G9" i="8"/>
  <c r="J8" i="8"/>
  <c r="G8" i="8"/>
  <c r="J7" i="8"/>
  <c r="G7" i="8"/>
  <c r="J6" i="8"/>
  <c r="G6" i="8"/>
  <c r="J5" i="8"/>
  <c r="G5" i="8"/>
  <c r="J4" i="8"/>
  <c r="G4" i="8"/>
  <c r="M26" i="7"/>
  <c r="L25" i="7"/>
  <c r="M25" i="7" s="1"/>
  <c r="X7" i="1" s="1"/>
  <c r="J19" i="7"/>
  <c r="G19" i="7"/>
  <c r="J18" i="7"/>
  <c r="G18" i="7"/>
  <c r="J17" i="7"/>
  <c r="G17" i="7"/>
  <c r="J16" i="7"/>
  <c r="J15" i="7"/>
  <c r="G15" i="7"/>
  <c r="J14" i="7"/>
  <c r="J13" i="7"/>
  <c r="G13" i="7"/>
  <c r="J12" i="7"/>
  <c r="G12" i="7"/>
  <c r="J11" i="7"/>
  <c r="J10" i="7"/>
  <c r="G10" i="7"/>
  <c r="J9" i="7"/>
  <c r="G9" i="7"/>
  <c r="J8" i="7"/>
  <c r="G8" i="7"/>
  <c r="J7" i="7"/>
  <c r="G7" i="7"/>
  <c r="J6" i="7"/>
  <c r="G6" i="7"/>
  <c r="J5" i="7"/>
  <c r="G5" i="7"/>
  <c r="J4" i="7"/>
  <c r="G4" i="7"/>
  <c r="O38" i="6"/>
  <c r="M26" i="6"/>
  <c r="M25" i="6"/>
  <c r="L25" i="6"/>
  <c r="M23" i="6"/>
  <c r="G23" i="6" s="1"/>
  <c r="J23" i="6"/>
  <c r="J22" i="6"/>
  <c r="G22" i="6"/>
  <c r="J21" i="6"/>
  <c r="G21" i="6"/>
  <c r="J20" i="6"/>
  <c r="G20" i="6"/>
  <c r="J19" i="6"/>
  <c r="G19" i="6"/>
  <c r="J18" i="6"/>
  <c r="G18" i="6"/>
  <c r="J17" i="6"/>
  <c r="G17" i="6"/>
  <c r="J16" i="6"/>
  <c r="G16" i="6"/>
  <c r="J15" i="6"/>
  <c r="G15" i="6"/>
  <c r="J14" i="6"/>
  <c r="G14" i="6"/>
  <c r="J13" i="6"/>
  <c r="G13" i="6"/>
  <c r="J12" i="6"/>
  <c r="G12" i="6"/>
  <c r="J11" i="6"/>
  <c r="G11" i="6"/>
  <c r="J10" i="6"/>
  <c r="G10" i="6"/>
  <c r="J9" i="6"/>
  <c r="G9" i="6"/>
  <c r="J8" i="6"/>
  <c r="G8" i="6"/>
  <c r="J7" i="6"/>
  <c r="G7" i="6"/>
  <c r="J6" i="6"/>
  <c r="G6" i="6"/>
  <c r="J5" i="6"/>
  <c r="G5" i="6"/>
  <c r="J4" i="6"/>
  <c r="G4" i="6"/>
  <c r="M26" i="5"/>
  <c r="L25" i="5"/>
  <c r="M25" i="5" s="1"/>
  <c r="M21" i="5" s="1"/>
  <c r="G21" i="5" s="1"/>
  <c r="J22" i="5"/>
  <c r="G22" i="5"/>
  <c r="J21" i="5"/>
  <c r="J20" i="5"/>
  <c r="G20" i="5"/>
  <c r="J19" i="5"/>
  <c r="G19" i="5"/>
  <c r="J18" i="5"/>
  <c r="G18" i="5"/>
  <c r="J17" i="5"/>
  <c r="G17" i="5"/>
  <c r="J16" i="5"/>
  <c r="G16" i="5"/>
  <c r="O16" i="5"/>
  <c r="J15" i="5"/>
  <c r="G15" i="5"/>
  <c r="J14" i="5"/>
  <c r="G14" i="5"/>
  <c r="J13" i="5"/>
  <c r="G13" i="5"/>
  <c r="J12" i="5"/>
  <c r="G12" i="5"/>
  <c r="J11" i="5"/>
  <c r="G11" i="5"/>
  <c r="J10" i="5"/>
  <c r="G10" i="5"/>
  <c r="J9" i="5"/>
  <c r="G9" i="5"/>
  <c r="J8" i="5"/>
  <c r="G8" i="5"/>
  <c r="J7" i="5"/>
  <c r="G7" i="5"/>
  <c r="J6" i="5"/>
  <c r="G6" i="5"/>
  <c r="J5" i="5"/>
  <c r="G5" i="5"/>
  <c r="J4" i="5"/>
  <c r="G4" i="5"/>
  <c r="M26" i="4"/>
  <c r="L25" i="4"/>
  <c r="M25" i="4" s="1"/>
  <c r="AD4" i="1" s="1"/>
  <c r="J19" i="4"/>
  <c r="G19" i="4"/>
  <c r="J18" i="4"/>
  <c r="G18" i="4"/>
  <c r="J17" i="4"/>
  <c r="G17" i="4"/>
  <c r="J16" i="4"/>
  <c r="G16" i="4"/>
  <c r="J15" i="4"/>
  <c r="J14" i="4"/>
  <c r="G14" i="4"/>
  <c r="J13" i="4"/>
  <c r="G13" i="4"/>
  <c r="J12" i="4"/>
  <c r="G12" i="4"/>
  <c r="J11" i="4"/>
  <c r="G11" i="4"/>
  <c r="J10" i="4"/>
  <c r="G10" i="4"/>
  <c r="J9" i="4"/>
  <c r="G9" i="4"/>
  <c r="J8" i="4"/>
  <c r="J7" i="4"/>
  <c r="G7" i="4"/>
  <c r="J6" i="4"/>
  <c r="G6" i="4"/>
  <c r="J5" i="4"/>
  <c r="G5" i="4"/>
  <c r="J4" i="4"/>
  <c r="G4" i="4"/>
  <c r="O36" i="3"/>
  <c r="M26" i="3"/>
  <c r="L25" i="3"/>
  <c r="M25" i="3" s="1"/>
  <c r="J23" i="3"/>
  <c r="G23" i="3"/>
  <c r="J22" i="3"/>
  <c r="G22" i="3"/>
  <c r="J21" i="3"/>
  <c r="G21" i="3"/>
  <c r="J20" i="3"/>
  <c r="G20" i="3"/>
  <c r="J19" i="3"/>
  <c r="G19" i="3"/>
  <c r="J18" i="3"/>
  <c r="G18" i="3"/>
  <c r="J17" i="3"/>
  <c r="G17" i="3"/>
  <c r="J16" i="3"/>
  <c r="G16" i="3"/>
  <c r="J15" i="3"/>
  <c r="G15" i="3"/>
  <c r="J14" i="3"/>
  <c r="G14" i="3"/>
  <c r="J13" i="3"/>
  <c r="G13" i="3"/>
  <c r="J12" i="3"/>
  <c r="G12" i="3"/>
  <c r="J11" i="3"/>
  <c r="G11" i="3"/>
  <c r="J10" i="3"/>
  <c r="G10" i="3"/>
  <c r="J9" i="3"/>
  <c r="G9" i="3"/>
  <c r="J8" i="3"/>
  <c r="G8" i="3"/>
  <c r="J7" i="3"/>
  <c r="G7" i="3"/>
  <c r="J6" i="3"/>
  <c r="G6" i="3"/>
  <c r="J5" i="3"/>
  <c r="G5" i="3"/>
  <c r="J4" i="3"/>
  <c r="G4" i="3"/>
  <c r="O37" i="2"/>
  <c r="O36" i="2"/>
  <c r="O35" i="2"/>
  <c r="O34" i="2"/>
  <c r="O33" i="2"/>
  <c r="M26" i="2"/>
  <c r="AD2" i="1" s="1"/>
  <c r="L25" i="2"/>
  <c r="M25" i="2" s="1"/>
  <c r="M23" i="2" s="1"/>
  <c r="G23" i="2" s="1"/>
  <c r="J22" i="2"/>
  <c r="G22" i="2"/>
  <c r="J21" i="2"/>
  <c r="J20" i="2"/>
  <c r="G20" i="2"/>
  <c r="J19" i="2"/>
  <c r="G19" i="2"/>
  <c r="J18" i="2"/>
  <c r="G18" i="2"/>
  <c r="J17" i="2"/>
  <c r="G17" i="2"/>
  <c r="J16" i="2"/>
  <c r="G16" i="2"/>
  <c r="J15" i="2"/>
  <c r="G15" i="2"/>
  <c r="J14" i="2"/>
  <c r="G14" i="2"/>
  <c r="J13" i="2"/>
  <c r="G13" i="2"/>
  <c r="J12" i="2"/>
  <c r="G12" i="2"/>
  <c r="J11" i="2"/>
  <c r="G11" i="2"/>
  <c r="J10" i="2"/>
  <c r="G10" i="2"/>
  <c r="J9" i="2"/>
  <c r="G9" i="2"/>
  <c r="J8" i="2"/>
  <c r="G8" i="2"/>
  <c r="J7" i="2"/>
  <c r="G7" i="2"/>
  <c r="J6" i="2"/>
  <c r="G6" i="2"/>
  <c r="J5" i="2"/>
  <c r="G5" i="2"/>
  <c r="J4" i="2"/>
  <c r="G4" i="2"/>
  <c r="AD29" i="1"/>
  <c r="U23" i="1"/>
  <c r="AC21" i="1"/>
  <c r="AB21" i="1"/>
  <c r="AA21" i="1"/>
  <c r="Z21" i="1"/>
  <c r="Y21" i="1"/>
  <c r="W21" i="1"/>
  <c r="V21" i="1"/>
  <c r="U21" i="1"/>
  <c r="AC18" i="1"/>
  <c r="AB18" i="1"/>
  <c r="AA18" i="1"/>
  <c r="W18" i="1"/>
  <c r="V18" i="1"/>
  <c r="U18" i="1"/>
  <c r="T18" i="1"/>
  <c r="S18" i="1"/>
  <c r="AC17" i="1"/>
  <c r="Y17" i="1"/>
  <c r="X17" i="1"/>
  <c r="W17" i="1"/>
  <c r="V17" i="1"/>
  <c r="U17" i="1"/>
  <c r="S17" i="1"/>
  <c r="AC15" i="1"/>
  <c r="AB15" i="1"/>
  <c r="AA15" i="1"/>
  <c r="Z15" i="1"/>
  <c r="Y15" i="1"/>
  <c r="W15" i="1"/>
  <c r="V15" i="1"/>
  <c r="U15" i="1"/>
  <c r="AC8" i="1"/>
  <c r="AA8" i="1"/>
  <c r="AD6" i="1"/>
  <c r="AC6" i="1"/>
  <c r="AA6" i="1"/>
  <c r="Z6" i="1"/>
  <c r="Y6" i="1"/>
  <c r="U6" i="1"/>
  <c r="T6" i="1"/>
  <c r="S6" i="1"/>
  <c r="M16" i="29" l="1"/>
  <c r="G16" i="29" s="1"/>
  <c r="M21" i="29"/>
  <c r="G21" i="29" s="1"/>
  <c r="M22" i="29"/>
  <c r="G22" i="29" s="1"/>
  <c r="M20" i="29"/>
  <c r="G20" i="29" s="1"/>
  <c r="M23" i="29"/>
  <c r="G23" i="29" s="1"/>
  <c r="M22" i="26"/>
  <c r="G22" i="26" s="1"/>
  <c r="M23" i="26"/>
  <c r="M22" i="23"/>
  <c r="G22" i="23" s="1"/>
  <c r="M23" i="21"/>
  <c r="G23" i="21" s="1"/>
  <c r="M22" i="21"/>
  <c r="G22" i="21" s="1"/>
  <c r="S19" i="1"/>
  <c r="M23" i="19"/>
  <c r="G23" i="19" s="1"/>
  <c r="M23" i="13"/>
  <c r="G23" i="13" s="1"/>
  <c r="M22" i="13"/>
  <c r="G22" i="13" s="1"/>
  <c r="M19" i="13"/>
  <c r="G19" i="13" s="1"/>
  <c r="M20" i="13"/>
  <c r="G20" i="13" s="1"/>
  <c r="M23" i="9"/>
  <c r="G23" i="9" s="1"/>
  <c r="M23" i="7"/>
  <c r="G23" i="7" s="1"/>
  <c r="M22" i="7"/>
  <c r="G22" i="7" s="1"/>
  <c r="S5" i="1"/>
  <c r="T5" i="1"/>
  <c r="V5" i="1"/>
  <c r="M23" i="5"/>
  <c r="G23" i="5" s="1"/>
  <c r="W5" i="1"/>
  <c r="AA5" i="1"/>
  <c r="U5" i="1"/>
  <c r="AB5" i="1"/>
  <c r="AC5" i="1"/>
  <c r="M23" i="4"/>
  <c r="M20" i="4"/>
  <c r="G20" i="4" s="1"/>
  <c r="AC4" i="1"/>
  <c r="M22" i="4"/>
  <c r="G22" i="4" s="1"/>
  <c r="S31" i="1"/>
  <c r="AC31" i="1"/>
  <c r="T31" i="1"/>
  <c r="AD31" i="1"/>
  <c r="Y31" i="1"/>
  <c r="AB31" i="1"/>
  <c r="M23" i="32"/>
  <c r="Z31" i="1"/>
  <c r="X31" i="1"/>
  <c r="M21" i="31"/>
  <c r="G21" i="31" s="1"/>
  <c r="M22" i="31"/>
  <c r="G22" i="31" s="1"/>
  <c r="M20" i="31"/>
  <c r="G20" i="31" s="1"/>
  <c r="AB30" i="1"/>
  <c r="Z30" i="1"/>
  <c r="W29" i="1"/>
  <c r="V29" i="1"/>
  <c r="AC29" i="1"/>
  <c r="AB29" i="1"/>
  <c r="U29" i="1"/>
  <c r="T29" i="1"/>
  <c r="M21" i="30"/>
  <c r="G21" i="30" s="1"/>
  <c r="M20" i="30"/>
  <c r="G20" i="30" s="1"/>
  <c r="X29" i="1"/>
  <c r="M15" i="29"/>
  <c r="G15" i="29" s="1"/>
  <c r="AA27" i="1"/>
  <c r="Z27" i="1"/>
  <c r="AB27" i="1"/>
  <c r="Y27" i="1"/>
  <c r="X27" i="1"/>
  <c r="V27" i="1"/>
  <c r="U27" i="1"/>
  <c r="M23" i="28"/>
  <c r="G23" i="28" s="1"/>
  <c r="T27" i="1"/>
  <c r="U26" i="1"/>
  <c r="M8" i="27"/>
  <c r="G8" i="27" s="1"/>
  <c r="AB26" i="1"/>
  <c r="AC26" i="1"/>
  <c r="M13" i="27"/>
  <c r="G13" i="27" s="1"/>
  <c r="AA26" i="1"/>
  <c r="Z26" i="1"/>
  <c r="X26" i="1"/>
  <c r="M10" i="27"/>
  <c r="G10" i="27" s="1"/>
  <c r="M6" i="27"/>
  <c r="G6" i="27" s="1"/>
  <c r="W26" i="1"/>
  <c r="V26" i="1"/>
  <c r="T26" i="1"/>
  <c r="M20" i="27"/>
  <c r="G20" i="27" s="1"/>
  <c r="M21" i="27"/>
  <c r="G21" i="27" s="1"/>
  <c r="AD26" i="1"/>
  <c r="T25" i="1"/>
  <c r="Y25" i="1"/>
  <c r="Z25" i="1"/>
  <c r="M21" i="26"/>
  <c r="G21" i="26" s="1"/>
  <c r="AB25" i="1"/>
  <c r="AC25" i="1"/>
  <c r="M20" i="26"/>
  <c r="G20" i="26" s="1"/>
  <c r="U24" i="1"/>
  <c r="S24" i="1"/>
  <c r="T24" i="1"/>
  <c r="V24" i="1"/>
  <c r="AA24" i="1"/>
  <c r="AB24" i="1"/>
  <c r="AD24" i="1"/>
  <c r="T22" i="1"/>
  <c r="S22" i="1"/>
  <c r="Z22" i="1"/>
  <c r="M18" i="23"/>
  <c r="G18" i="23" s="1"/>
  <c r="AA22" i="1"/>
  <c r="X22" i="1"/>
  <c r="M21" i="23"/>
  <c r="G21" i="23" s="1"/>
  <c r="Y22" i="1"/>
  <c r="W22" i="1"/>
  <c r="U22" i="1"/>
  <c r="X20" i="1"/>
  <c r="AA20" i="1"/>
  <c r="AB14" i="1"/>
  <c r="AC14" i="1"/>
  <c r="AD14" i="1"/>
  <c r="S14" i="1"/>
  <c r="AA14" i="1"/>
  <c r="Y14" i="1"/>
  <c r="X14" i="1"/>
  <c r="M12" i="14"/>
  <c r="G12" i="14" s="1"/>
  <c r="W14" i="1"/>
  <c r="M23" i="12"/>
  <c r="G23" i="12" s="1"/>
  <c r="AD12" i="1"/>
  <c r="T12" i="1"/>
  <c r="S12" i="1"/>
  <c r="U12" i="1"/>
  <c r="Y12" i="1"/>
  <c r="Z12" i="1"/>
  <c r="AA12" i="1"/>
  <c r="M15" i="11"/>
  <c r="G15" i="11" s="1"/>
  <c r="M21" i="11"/>
  <c r="G21" i="11" s="1"/>
  <c r="W11" i="1"/>
  <c r="U11" i="1"/>
  <c r="M22" i="11"/>
  <c r="G22" i="11" s="1"/>
  <c r="T9" i="1"/>
  <c r="X9" i="1"/>
  <c r="M21" i="9"/>
  <c r="G21" i="9" s="1"/>
  <c r="Z9" i="1"/>
  <c r="M22" i="9"/>
  <c r="G22" i="9" s="1"/>
  <c r="S9" i="1"/>
  <c r="W9" i="1"/>
  <c r="U9" i="1"/>
  <c r="Y9" i="1"/>
  <c r="Y7" i="1"/>
  <c r="AA7" i="1"/>
  <c r="AB7" i="1"/>
  <c r="AC7" i="1"/>
  <c r="M21" i="7"/>
  <c r="G21" i="7" s="1"/>
  <c r="M20" i="7"/>
  <c r="G20" i="7" s="1"/>
  <c r="M21" i="4"/>
  <c r="G21" i="4" s="1"/>
  <c r="M17" i="16"/>
  <c r="G17" i="16" s="1"/>
  <c r="AD16" i="1"/>
  <c r="AC16" i="1"/>
  <c r="AB16" i="1"/>
  <c r="M16" i="16"/>
  <c r="G16" i="16" s="1"/>
  <c r="M8" i="16"/>
  <c r="G8" i="16" s="1"/>
  <c r="V16" i="1"/>
  <c r="M18" i="16"/>
  <c r="G18" i="16" s="1"/>
  <c r="U16" i="1"/>
  <c r="T16" i="1"/>
  <c r="S16" i="1"/>
  <c r="AA16" i="1"/>
  <c r="AD17" i="1"/>
  <c r="M20" i="16"/>
  <c r="G20" i="16" s="1"/>
  <c r="Z16" i="1"/>
  <c r="Y16" i="1"/>
  <c r="X16" i="1"/>
  <c r="W16" i="1"/>
  <c r="M6" i="13"/>
  <c r="G6" i="13" s="1"/>
  <c r="V13" i="1"/>
  <c r="U13" i="1"/>
  <c r="T13" i="1"/>
  <c r="Z13" i="1"/>
  <c r="M7" i="13"/>
  <c r="G7" i="13" s="1"/>
  <c r="Y13" i="1"/>
  <c r="X13" i="1"/>
  <c r="W13" i="1"/>
  <c r="S13" i="1"/>
  <c r="M4" i="13"/>
  <c r="G4" i="13" s="1"/>
  <c r="AB13" i="1"/>
  <c r="AA13" i="1"/>
  <c r="AB10" i="1"/>
  <c r="AA10" i="1"/>
  <c r="Z10" i="1"/>
  <c r="T10" i="1"/>
  <c r="AD10" i="1"/>
  <c r="U10" i="1"/>
  <c r="AC10" i="1"/>
  <c r="W10" i="1"/>
  <c r="V10" i="1"/>
  <c r="Y10" i="1"/>
  <c r="X10" i="1"/>
  <c r="S10" i="1"/>
  <c r="AD3" i="1"/>
  <c r="AC3" i="1"/>
  <c r="AB3" i="1"/>
  <c r="V3" i="1"/>
  <c r="W3" i="1"/>
  <c r="U3" i="1"/>
  <c r="T3" i="1"/>
  <c r="S3" i="1"/>
  <c r="AA3" i="1"/>
  <c r="Y3" i="1"/>
  <c r="X3" i="1"/>
  <c r="Z3" i="1"/>
  <c r="T2" i="1"/>
  <c r="S2" i="1"/>
  <c r="M21" i="2"/>
  <c r="G21" i="2" s="1"/>
  <c r="X2" i="1"/>
  <c r="Z2" i="1"/>
  <c r="AC2" i="1"/>
  <c r="AB2" i="1"/>
  <c r="AA2" i="1"/>
  <c r="W2" i="1"/>
  <c r="Y2" i="1"/>
  <c r="V2" i="1"/>
  <c r="U2" i="1"/>
  <c r="T8" i="1"/>
  <c r="X8" i="1"/>
  <c r="AB23" i="1"/>
  <c r="AA23" i="1"/>
  <c r="Z23" i="1"/>
  <c r="T23" i="1"/>
  <c r="Y8" i="1"/>
  <c r="S11" i="1"/>
  <c r="M17" i="26"/>
  <c r="G17" i="26" s="1"/>
  <c r="S27" i="1"/>
  <c r="AD27" i="1"/>
  <c r="AC27" i="1"/>
  <c r="W27" i="1"/>
  <c r="M9" i="36"/>
  <c r="G9" i="36" s="1"/>
  <c r="M3" i="36"/>
  <c r="M8" i="36"/>
  <c r="M7" i="36"/>
  <c r="M10" i="36"/>
  <c r="G10" i="36" s="1"/>
  <c r="M5" i="36"/>
  <c r="W7" i="1"/>
  <c r="S20" i="1"/>
  <c r="U30" i="1"/>
  <c r="Z8" i="1"/>
  <c r="T11" i="1"/>
  <c r="W20" i="1"/>
  <c r="X25" i="1"/>
  <c r="V30" i="1"/>
  <c r="T15" i="1"/>
  <c r="S15" i="1"/>
  <c r="AD15" i="1"/>
  <c r="X15" i="1"/>
  <c r="AB8" i="1"/>
  <c r="V11" i="1"/>
  <c r="T19" i="1"/>
  <c r="S23" i="1"/>
  <c r="S28" i="1"/>
  <c r="AA30" i="1"/>
  <c r="AB4" i="1"/>
  <c r="M8" i="4"/>
  <c r="G8" i="4" s="1"/>
  <c r="AA4" i="1"/>
  <c r="Z4" i="1"/>
  <c r="T4" i="1"/>
  <c r="T21" i="1"/>
  <c r="S21" i="1"/>
  <c r="AD21" i="1"/>
  <c r="X21" i="1"/>
  <c r="M6" i="36"/>
  <c r="U19" i="1"/>
  <c r="W31" i="1"/>
  <c r="V31" i="1"/>
  <c r="U31" i="1"/>
  <c r="AA31" i="1"/>
  <c r="Z11" i="1"/>
  <c r="Y11" i="1"/>
  <c r="M12" i="11"/>
  <c r="G12" i="11" s="1"/>
  <c r="X11" i="1"/>
  <c r="M10" i="11"/>
  <c r="G10" i="11" s="1"/>
  <c r="AD11" i="1"/>
  <c r="V20" i="1"/>
  <c r="U20" i="1"/>
  <c r="T20" i="1"/>
  <c r="Z20" i="1"/>
  <c r="Y30" i="1"/>
  <c r="X30" i="1"/>
  <c r="W30" i="1"/>
  <c r="AC30" i="1"/>
  <c r="V7" i="1"/>
  <c r="U7" i="1"/>
  <c r="AD8" i="1"/>
  <c r="T7" i="1"/>
  <c r="Z7" i="1"/>
  <c r="AD7" i="1"/>
  <c r="AC20" i="1"/>
  <c r="W23" i="1"/>
  <c r="AD25" i="1"/>
  <c r="W28" i="1"/>
  <c r="M15" i="4"/>
  <c r="G15" i="4" s="1"/>
  <c r="M11" i="11"/>
  <c r="G11" i="11" s="1"/>
  <c r="M16" i="11"/>
  <c r="G16" i="11" s="1"/>
  <c r="V14" i="1"/>
  <c r="U14" i="1"/>
  <c r="M11" i="14"/>
  <c r="G11" i="14" s="1"/>
  <c r="T14" i="1"/>
  <c r="Z14" i="1"/>
  <c r="O26" i="18"/>
  <c r="Z18" i="1"/>
  <c r="Y18" i="1"/>
  <c r="X18" i="1"/>
  <c r="AD18" i="1"/>
  <c r="M22" i="34"/>
  <c r="G22" i="34" s="1"/>
  <c r="M18" i="34"/>
  <c r="G18" i="34" s="1"/>
  <c r="M14" i="34"/>
  <c r="G14" i="34" s="1"/>
  <c r="M10" i="34"/>
  <c r="G10" i="34" s="1"/>
  <c r="M6" i="34"/>
  <c r="G6" i="34" s="1"/>
  <c r="M21" i="34"/>
  <c r="G21" i="34" s="1"/>
  <c r="M17" i="34"/>
  <c r="G17" i="34" s="1"/>
  <c r="M13" i="34"/>
  <c r="G13" i="34" s="1"/>
  <c r="M9" i="34"/>
  <c r="G9" i="34" s="1"/>
  <c r="M5" i="34"/>
  <c r="G5" i="34" s="1"/>
  <c r="M20" i="34"/>
  <c r="G20" i="34" s="1"/>
  <c r="M16" i="34"/>
  <c r="G16" i="34" s="1"/>
  <c r="M12" i="34"/>
  <c r="G12" i="34" s="1"/>
  <c r="M8" i="34"/>
  <c r="G8" i="34" s="1"/>
  <c r="M4" i="34"/>
  <c r="G4" i="34" s="1"/>
  <c r="X19" i="1"/>
  <c r="W19" i="1"/>
  <c r="V19" i="1"/>
  <c r="AB19" i="1"/>
  <c r="Y19" i="1"/>
  <c r="AD30" i="1"/>
  <c r="M14" i="7"/>
  <c r="G14" i="7" s="1"/>
  <c r="AB11" i="1"/>
  <c r="U4" i="1"/>
  <c r="AC11" i="1"/>
  <c r="AA19" i="1"/>
  <c r="AD20" i="1"/>
  <c r="X23" i="1"/>
  <c r="X28" i="1"/>
  <c r="X6" i="1"/>
  <c r="W6" i="1"/>
  <c r="V6" i="1"/>
  <c r="AB6" i="1"/>
  <c r="M17" i="30"/>
  <c r="G17" i="30" s="1"/>
  <c r="AA29" i="1"/>
  <c r="Z29" i="1"/>
  <c r="Y29" i="1"/>
  <c r="M15" i="30"/>
  <c r="G15" i="30" s="1"/>
  <c r="S29" i="1"/>
  <c r="AA11" i="1"/>
  <c r="V4" i="1"/>
  <c r="S8" i="1"/>
  <c r="AC19" i="1"/>
  <c r="Y23" i="1"/>
  <c r="Y28" i="1"/>
  <c r="AB17" i="1"/>
  <c r="AA17" i="1"/>
  <c r="Z17" i="1"/>
  <c r="T17" i="1"/>
  <c r="M3" i="34"/>
  <c r="G3" i="34" s="1"/>
  <c r="M20" i="35"/>
  <c r="G20" i="35" s="1"/>
  <c r="M16" i="35"/>
  <c r="G16" i="35" s="1"/>
  <c r="M12" i="35"/>
  <c r="G12" i="35" s="1"/>
  <c r="M8" i="35"/>
  <c r="G8" i="35" s="1"/>
  <c r="M4" i="35"/>
  <c r="G4" i="35" s="1"/>
  <c r="M19" i="35"/>
  <c r="G19" i="35" s="1"/>
  <c r="M15" i="35"/>
  <c r="G15" i="35" s="1"/>
  <c r="M11" i="35"/>
  <c r="G11" i="35" s="1"/>
  <c r="M7" i="35"/>
  <c r="G7" i="35" s="1"/>
  <c r="M3" i="35"/>
  <c r="G3" i="35" s="1"/>
  <c r="M21" i="35"/>
  <c r="G21" i="35" s="1"/>
  <c r="M17" i="35"/>
  <c r="G17" i="35" s="1"/>
  <c r="M13" i="35"/>
  <c r="G13" i="35" s="1"/>
  <c r="M9" i="35"/>
  <c r="G9" i="35" s="1"/>
  <c r="M5" i="35"/>
  <c r="G5" i="35" s="1"/>
  <c r="AB20" i="1"/>
  <c r="V23" i="1"/>
  <c r="S4" i="1"/>
  <c r="W4" i="1"/>
  <c r="U8" i="1"/>
  <c r="AD19" i="1"/>
  <c r="AC23" i="1"/>
  <c r="M14" i="30"/>
  <c r="G14" i="30" s="1"/>
  <c r="AC28" i="1"/>
  <c r="AB28" i="1"/>
  <c r="AA28" i="1"/>
  <c r="U28" i="1"/>
  <c r="T28" i="1"/>
  <c r="V8" i="1"/>
  <c r="AD23" i="1"/>
  <c r="AD28" i="1"/>
  <c r="S30" i="1"/>
  <c r="M11" i="7"/>
  <c r="G11" i="7" s="1"/>
  <c r="M16" i="7"/>
  <c r="G16" i="7" s="1"/>
  <c r="AD9" i="1"/>
  <c r="AC9" i="1"/>
  <c r="AB9" i="1"/>
  <c r="V9" i="1"/>
  <c r="AD22" i="1"/>
  <c r="M17" i="23"/>
  <c r="G17" i="23" s="1"/>
  <c r="AC22" i="1"/>
  <c r="AB22" i="1"/>
  <c r="V22" i="1"/>
  <c r="Y24" i="1"/>
  <c r="X24" i="1"/>
  <c r="W24" i="1"/>
  <c r="AC24" i="1"/>
  <c r="M11" i="34"/>
  <c r="G11" i="34" s="1"/>
  <c r="M11" i="36"/>
  <c r="G11" i="36" s="1"/>
  <c r="M12" i="37"/>
  <c r="G12" i="37" s="1"/>
  <c r="M7" i="37"/>
  <c r="G7" i="37" s="1"/>
  <c r="O31" i="37"/>
  <c r="M14" i="37"/>
  <c r="G14" i="37" s="1"/>
  <c r="V28" i="1"/>
  <c r="W25" i="1"/>
  <c r="V25" i="1"/>
  <c r="U25" i="1"/>
  <c r="M18" i="26"/>
  <c r="G18" i="26" s="1"/>
  <c r="AA25" i="1"/>
  <c r="X4" i="1"/>
  <c r="Y4" i="1"/>
  <c r="S7" i="1"/>
  <c r="W8" i="1"/>
  <c r="AE23" i="1"/>
  <c r="S25" i="1"/>
  <c r="T30" i="1"/>
  <c r="Z5" i="1"/>
  <c r="Y5" i="1"/>
  <c r="X5" i="1"/>
  <c r="AD5" i="1"/>
  <c r="X12" i="1"/>
  <c r="W12" i="1"/>
  <c r="V12" i="1"/>
  <c r="AB12" i="1"/>
  <c r="Y26" i="1"/>
  <c r="S26" i="1"/>
  <c r="M14" i="27"/>
  <c r="G14" i="27" s="1"/>
  <c r="G23" i="32" l="1"/>
  <c r="G15" i="32"/>
</calcChain>
</file>

<file path=xl/sharedStrings.xml><?xml version="1.0" encoding="utf-8"?>
<sst xmlns="http://schemas.openxmlformats.org/spreadsheetml/2006/main" count="2684" uniqueCount="251">
  <si>
    <t>Member</t>
  </si>
  <si>
    <t>fw01</t>
  </si>
  <si>
    <t>fw02</t>
  </si>
  <si>
    <t>fw03</t>
  </si>
  <si>
    <t>fw04</t>
  </si>
  <si>
    <t>fw05</t>
  </si>
  <si>
    <t>fw06</t>
  </si>
  <si>
    <t>fw07</t>
  </si>
  <si>
    <t>fw08</t>
  </si>
  <si>
    <t>fw09</t>
  </si>
  <si>
    <t>fw10</t>
  </si>
  <si>
    <t>fw11</t>
  </si>
  <si>
    <t>fw12</t>
  </si>
  <si>
    <t>fw13</t>
  </si>
  <si>
    <t>fw14</t>
  </si>
  <si>
    <t>fw15</t>
  </si>
  <si>
    <t>fw16</t>
  </si>
  <si>
    <t>fw17</t>
  </si>
  <si>
    <t>fw18</t>
  </si>
  <si>
    <t>fw19</t>
  </si>
  <si>
    <t>fw20</t>
  </si>
  <si>
    <t>fw21</t>
  </si>
  <si>
    <t>fw22</t>
  </si>
  <si>
    <t>fw23</t>
  </si>
  <si>
    <t>fw24</t>
  </si>
  <si>
    <t>fw25</t>
  </si>
  <si>
    <t>fw26</t>
  </si>
  <si>
    <t>fw27</t>
  </si>
  <si>
    <t xml:space="preserve"> </t>
  </si>
  <si>
    <t>Alex</t>
  </si>
  <si>
    <t>Andi</t>
  </si>
  <si>
    <t xml:space="preserve">Bob </t>
  </si>
  <si>
    <t>Chris</t>
  </si>
  <si>
    <t>Derek</t>
  </si>
  <si>
    <t>Doug Ha</t>
  </si>
  <si>
    <t>Doug Ho</t>
  </si>
  <si>
    <t>Ed</t>
  </si>
  <si>
    <t>Guy</t>
  </si>
  <si>
    <t>Herb</t>
  </si>
  <si>
    <t>Jeff M</t>
  </si>
  <si>
    <t>Jeff S</t>
  </si>
  <si>
    <t>Jim</t>
  </si>
  <si>
    <t>Joe</t>
  </si>
  <si>
    <t>John D</t>
  </si>
  <si>
    <t>John G</t>
  </si>
  <si>
    <t>John S</t>
  </si>
  <si>
    <t>Larry</t>
  </si>
  <si>
    <t>Malcolm</t>
  </si>
  <si>
    <t>Mike C</t>
  </si>
  <si>
    <t>Mike F</t>
  </si>
  <si>
    <t>Mike G</t>
  </si>
  <si>
    <t>Mike W</t>
  </si>
  <si>
    <t>Mitch</t>
  </si>
  <si>
    <t>Rob</t>
  </si>
  <si>
    <t>Roger</t>
  </si>
  <si>
    <t>Roman</t>
  </si>
  <si>
    <t>Ron</t>
  </si>
  <si>
    <t>Rudy</t>
  </si>
  <si>
    <t>Shane</t>
  </si>
  <si>
    <t>ALEX WILBANKS</t>
  </si>
  <si>
    <t>Date</t>
  </si>
  <si>
    <t>Par</t>
  </si>
  <si>
    <t>Course</t>
  </si>
  <si>
    <t>Tees</t>
  </si>
  <si>
    <t>Gross</t>
  </si>
  <si>
    <t>Adjusted</t>
  </si>
  <si>
    <t>Net</t>
  </si>
  <si>
    <t>Rating</t>
  </si>
  <si>
    <t>Slope</t>
  </si>
  <si>
    <t>Index</t>
  </si>
  <si>
    <t>HcAdj</t>
  </si>
  <si>
    <t>Top 8</t>
  </si>
  <si>
    <t>CourseHcp</t>
  </si>
  <si>
    <t>VBNat'L</t>
  </si>
  <si>
    <t>Green</t>
  </si>
  <si>
    <t>Bide-A-Wee</t>
  </si>
  <si>
    <t>White</t>
  </si>
  <si>
    <t>Cypress Point</t>
  </si>
  <si>
    <t>Sewells Point</t>
  </si>
  <si>
    <t>Honey Bee</t>
  </si>
  <si>
    <t>Black</t>
  </si>
  <si>
    <t>Hell's Point</t>
  </si>
  <si>
    <t>Suffolk</t>
  </si>
  <si>
    <t>Quail Ridge</t>
  </si>
  <si>
    <t>Talamore</t>
  </si>
  <si>
    <t>Legacy</t>
  </si>
  <si>
    <t>Mid South</t>
  </si>
  <si>
    <t>PreserveatJordan Lake</t>
  </si>
  <si>
    <t>The Pines</t>
  </si>
  <si>
    <t>Heron Ridge</t>
  </si>
  <si>
    <t>Aeropines(Hornet spec)</t>
  </si>
  <si>
    <t>VBNAT'L</t>
  </si>
  <si>
    <t>*IndivHcp</t>
  </si>
  <si>
    <t>Andi Grant</t>
  </si>
  <si>
    <t>Imported from USGA</t>
  </si>
  <si>
    <t>Yellow</t>
  </si>
  <si>
    <t>Riverfront</t>
  </si>
  <si>
    <t>Red</t>
  </si>
  <si>
    <t>Old South Golf Links</t>
  </si>
  <si>
    <t>Hampton Hall</t>
  </si>
  <si>
    <t>Forward</t>
  </si>
  <si>
    <t>Palmetto Dunes Arthur</t>
  </si>
  <si>
    <t>Gold</t>
  </si>
  <si>
    <t>Inported Score from Usga</t>
  </si>
  <si>
    <t>BOB COPPOCK</t>
  </si>
  <si>
    <t>Cypress Creek</t>
  </si>
  <si>
    <t>Sleepy Hole</t>
  </si>
  <si>
    <t>Eagle Haven</t>
  </si>
  <si>
    <t>Eagle Creek</t>
  </si>
  <si>
    <t>Stumpy Lake</t>
  </si>
  <si>
    <t>Blue</t>
  </si>
  <si>
    <t>Battlefield</t>
  </si>
  <si>
    <t>CHRIS HATHCOCK</t>
  </si>
  <si>
    <t>TPC Myrtie Beach</t>
  </si>
  <si>
    <t>Tradition Club</t>
  </si>
  <si>
    <t>Pines Ft Eustic</t>
  </si>
  <si>
    <t>DEREK RIEPMA</t>
  </si>
  <si>
    <t>HCAdj</t>
  </si>
  <si>
    <t>Sounds of Albemarle-2</t>
  </si>
  <si>
    <t>Sounds of Albemarle-1</t>
  </si>
  <si>
    <t>Pines</t>
  </si>
  <si>
    <t>Burlington NC</t>
  </si>
  <si>
    <t>Champions</t>
  </si>
  <si>
    <t>Greensboro Nat'L</t>
  </si>
  <si>
    <t>The River</t>
  </si>
  <si>
    <t>Red Wing</t>
  </si>
  <si>
    <t>Suffolk Public course</t>
  </si>
  <si>
    <t>*</t>
  </si>
  <si>
    <t>DOUG HAMPTON</t>
  </si>
  <si>
    <t>Sewell's Point</t>
  </si>
  <si>
    <t>VBNat'l</t>
  </si>
  <si>
    <t>DOUG HOVERMALE</t>
  </si>
  <si>
    <t xml:space="preserve">  </t>
  </si>
  <si>
    <t>Calculation of Index</t>
  </si>
  <si>
    <t>3-5</t>
  </si>
  <si>
    <t>6-8</t>
  </si>
  <si>
    <t>Oceanview</t>
  </si>
  <si>
    <t>9-11</t>
  </si>
  <si>
    <t>12-14</t>
  </si>
  <si>
    <t>15-16</t>
  </si>
  <si>
    <t>17-18</t>
  </si>
  <si>
    <t>19</t>
  </si>
  <si>
    <t>20</t>
  </si>
  <si>
    <t>ED COLLINS</t>
  </si>
  <si>
    <t>Ocean View</t>
  </si>
  <si>
    <t xml:space="preserve">          </t>
  </si>
  <si>
    <t>GUY BRIESACHER</t>
  </si>
  <si>
    <t>Eagle Wood</t>
  </si>
  <si>
    <t>Red W(short par4 water)</t>
  </si>
  <si>
    <t>Albemarle Plantation</t>
  </si>
  <si>
    <t>HERB DONLIN</t>
  </si>
  <si>
    <t>Strumpy Lake</t>
  </si>
  <si>
    <t>.</t>
  </si>
  <si>
    <t>JEFF MILLER</t>
  </si>
  <si>
    <t>Heritage</t>
  </si>
  <si>
    <t>Parkland</t>
  </si>
  <si>
    <t>Heathland(-8.3 1 stroke)</t>
  </si>
  <si>
    <t>Moorland</t>
  </si>
  <si>
    <t>Carolina Club</t>
  </si>
  <si>
    <t>Albemarle Sounds-2</t>
  </si>
  <si>
    <t>Albemarle Sounds-3</t>
  </si>
  <si>
    <t>Albemarle Sounds-1</t>
  </si>
  <si>
    <t>Jeff Smith</t>
  </si>
  <si>
    <t>JIM BUTLER</t>
  </si>
  <si>
    <t>Bonifay</t>
  </si>
  <si>
    <t>Cane Garden</t>
  </si>
  <si>
    <t>Evans Prairie</t>
  </si>
  <si>
    <t>Belle Glade</t>
  </si>
  <si>
    <t>Palmer Legends</t>
  </si>
  <si>
    <t>Shallow Creek</t>
  </si>
  <si>
    <t>Havana</t>
  </si>
  <si>
    <t>Nancy Lopez</t>
  </si>
  <si>
    <t>JOE PEREIRA</t>
  </si>
  <si>
    <t>Aeropines(Hornet)</t>
  </si>
  <si>
    <t>Aeropines(Horenet)</t>
  </si>
  <si>
    <t>JOHN DIRING</t>
  </si>
  <si>
    <t>Orange</t>
  </si>
  <si>
    <t>Royal Turks &amp; Caicos</t>
  </si>
  <si>
    <t>JOHN GREENE</t>
  </si>
  <si>
    <t>JOHN SKINNER</t>
  </si>
  <si>
    <t>Handicap</t>
  </si>
  <si>
    <t>LARRY SMITH</t>
  </si>
  <si>
    <t>Chicora</t>
  </si>
  <si>
    <t>KEVIN ABRAHAM</t>
  </si>
  <si>
    <t>Rd</t>
  </si>
  <si>
    <t>Negril Hills</t>
  </si>
  <si>
    <t>Tierra Del Sol</t>
  </si>
  <si>
    <t>VB NAT'L</t>
  </si>
  <si>
    <t>MALCOLM STRUTCHEN</t>
  </si>
  <si>
    <t>MIKE CLARK</t>
  </si>
  <si>
    <t>Senior's</t>
  </si>
  <si>
    <t>MIKE FULLER</t>
  </si>
  <si>
    <t>MIKE GRANT</t>
  </si>
  <si>
    <t>Golder Horseshoe Green</t>
  </si>
  <si>
    <t>Silver Springs Shores</t>
  </si>
  <si>
    <t>Kingsmill River</t>
  </si>
  <si>
    <t>Kingsmill RiverPlantation)</t>
  </si>
  <si>
    <t>Kilmarlic</t>
  </si>
  <si>
    <t>Hunting Hawk</t>
  </si>
  <si>
    <t>MIKE WALTERS</t>
  </si>
  <si>
    <t>MITCH BROOKS</t>
  </si>
  <si>
    <t>ROB PLOEGER</t>
  </si>
  <si>
    <t>Silver</t>
  </si>
  <si>
    <t>ROGER DOUGHERTY</t>
  </si>
  <si>
    <t>ROMAN HERRERA</t>
  </si>
  <si>
    <t>RON WILLIAMS</t>
  </si>
  <si>
    <t>RUDY LEICHNAM</t>
  </si>
  <si>
    <t>SHANE FOSTER</t>
  </si>
  <si>
    <t>Chesapeake</t>
  </si>
  <si>
    <t>Blaine Hampton</t>
  </si>
  <si>
    <t>Carlisle Barracks</t>
  </si>
  <si>
    <t>Valley Green</t>
  </si>
  <si>
    <t>Range End</t>
  </si>
  <si>
    <t>Mayapple</t>
  </si>
  <si>
    <t>Sunset</t>
  </si>
  <si>
    <t>Crossgates</t>
  </si>
  <si>
    <t>CARL NIEMANN</t>
  </si>
  <si>
    <t>Cleveland Heights</t>
  </si>
  <si>
    <t>Huntington Hills</t>
  </si>
  <si>
    <t>Big Cypress</t>
  </si>
  <si>
    <t xml:space="preserve">Frank Rodriguez </t>
  </si>
  <si>
    <t>Aeropines - Hornet</t>
  </si>
  <si>
    <t>Aeropines - Tomcat</t>
  </si>
  <si>
    <t>aeropines - Hornet</t>
  </si>
  <si>
    <t>KEN WARMUNDE</t>
  </si>
  <si>
    <t>Grn/Gld</t>
  </si>
  <si>
    <t>STEVE SCHULZE</t>
  </si>
  <si>
    <t>Seniors</t>
  </si>
  <si>
    <t>Bow Creek</t>
  </si>
  <si>
    <t>Falls Village</t>
  </si>
  <si>
    <t>Wht/red</t>
  </si>
  <si>
    <t>Jordan Lake</t>
  </si>
  <si>
    <t>Tot Hill Farm</t>
  </si>
  <si>
    <t>Aeropines (Hornet)</t>
  </si>
  <si>
    <t xml:space="preserve">        </t>
  </si>
  <si>
    <t>BOBBY HODGES</t>
  </si>
  <si>
    <t>Top 10</t>
  </si>
  <si>
    <t>Pines of Eliz City</t>
  </si>
  <si>
    <t>Elizabeth Manor</t>
  </si>
  <si>
    <t>Bide-a-Wee</t>
  </si>
  <si>
    <t>Virginia Beach Nat'l</t>
  </si>
  <si>
    <t>Nansemond River</t>
  </si>
  <si>
    <t>Cahoon Plantation</t>
  </si>
  <si>
    <t>The Sounds</t>
  </si>
  <si>
    <t>Club</t>
  </si>
  <si>
    <t>Crow Creek NC</t>
  </si>
  <si>
    <t>SunSet Beach NC</t>
  </si>
  <si>
    <t>Cedar Point</t>
  </si>
  <si>
    <t>Links at Gettysburg</t>
  </si>
  <si>
    <t>Southern Oaks</t>
  </si>
  <si>
    <t>Eagle C(-12.6) 2 strokes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</si>
</sst>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/dd/yy;@"/>
    <numFmt numFmtId="166" formatCode="m/d/yy;@"/>
    <numFmt numFmtId="167" formatCode="[$-409]d\-mmm"/>
  </numFmts>
  <fonts count="54" x14ac:knownFonts="1">
    <font>
      <sz val="10"/>
      <color theme="1"/>
      <name val="Arial"/>
    </font>
    <font>
      <sz val="11"/>
      <name val="Calibri"/>
    </font>
    <font>
      <sz val="11"/>
      <color rgb="FFE7E7E7"/>
      <name val="Calibri"/>
    </font>
    <font>
      <sz val="10"/>
      <color indexed="65"/>
      <name val="Arial"/>
    </font>
    <font>
      <b/>
      <sz val="10"/>
      <name val="Arial"/>
    </font>
    <font>
      <sz val="11"/>
      <color indexed="20"/>
      <name val="Calibri"/>
    </font>
    <font>
      <sz val="10"/>
      <color rgb="FFCC0000"/>
      <name val="Arial"/>
    </font>
    <font>
      <b/>
      <sz val="11"/>
      <color indexed="52"/>
      <name val="Calibri"/>
    </font>
    <font>
      <b/>
      <sz val="11"/>
      <color rgb="FFE7E7E7"/>
      <name val="Calibri"/>
    </font>
    <font>
      <b/>
      <sz val="10"/>
      <color indexed="65"/>
      <name val="Arial"/>
    </font>
    <font>
      <i/>
      <sz val="11"/>
      <color indexed="23"/>
      <name val="Calibri"/>
    </font>
    <font>
      <i/>
      <sz val="10"/>
      <color indexed="23"/>
      <name val="Arial"/>
    </font>
    <font>
      <sz val="10"/>
      <color rgb="FF006600"/>
      <name val="Arial"/>
    </font>
    <font>
      <sz val="11"/>
      <color indexed="17"/>
      <name val="Calibri"/>
    </font>
    <font>
      <sz val="18"/>
      <name val="Arial"/>
    </font>
    <font>
      <b/>
      <sz val="15"/>
      <color indexed="56"/>
      <name val="Calibri"/>
    </font>
    <font>
      <b/>
      <sz val="24"/>
      <name val="Arial"/>
    </font>
    <font>
      <sz val="12"/>
      <name val="Arial"/>
    </font>
    <font>
      <b/>
      <sz val="13"/>
      <color indexed="56"/>
      <name val="Calibri"/>
    </font>
    <font>
      <b/>
      <sz val="11"/>
      <color indexed="56"/>
      <name val="Calibri"/>
    </font>
    <font>
      <u/>
      <sz val="10"/>
      <color theme="10"/>
      <name val="Arial"/>
    </font>
    <font>
      <u/>
      <sz val="10"/>
      <color rgb="FF0000EE"/>
      <name val="Arial"/>
    </font>
    <font>
      <u/>
      <sz val="10"/>
      <color indexed="4"/>
      <name val="Arial"/>
    </font>
    <font>
      <sz val="11"/>
      <color indexed="62"/>
      <name val="Calibri"/>
    </font>
    <font>
      <sz val="11"/>
      <color indexed="52"/>
      <name val="Calibri"/>
    </font>
    <font>
      <sz val="10"/>
      <color rgb="FF996600"/>
      <name val="Arial"/>
    </font>
    <font>
      <sz val="11"/>
      <color indexed="60"/>
      <name val="Calibri"/>
    </font>
    <font>
      <sz val="10"/>
      <name val="Arial"/>
    </font>
    <font>
      <sz val="10"/>
      <color indexed="63"/>
      <name val="Arial"/>
    </font>
    <font>
      <b/>
      <sz val="11"/>
      <color indexed="63"/>
      <name val="Calibri"/>
    </font>
    <font>
      <b/>
      <sz val="18"/>
      <color indexed="56"/>
      <name val="Cambria"/>
    </font>
    <font>
      <b/>
      <sz val="11"/>
      <name val="Calibri"/>
    </font>
    <font>
      <sz val="11"/>
      <color indexed="65"/>
      <name val="Calibri"/>
    </font>
    <font>
      <b/>
      <sz val="10"/>
      <color theme="0"/>
      <name val="Arial"/>
    </font>
    <font>
      <sz val="10"/>
      <color theme="0"/>
      <name val="Arial"/>
    </font>
    <font>
      <sz val="9"/>
      <color theme="1"/>
      <name val="Arial"/>
    </font>
    <font>
      <sz val="9"/>
      <color theme="0"/>
      <name val="Arial"/>
    </font>
    <font>
      <sz val="9"/>
      <color indexed="65"/>
      <name val="Arial"/>
    </font>
    <font>
      <sz val="9"/>
      <name val="Arial"/>
    </font>
    <font>
      <b/>
      <sz val="10"/>
      <color theme="1"/>
      <name val="Arial"/>
    </font>
    <font>
      <b/>
      <sz val="9"/>
      <name val="Arial"/>
    </font>
    <font>
      <sz val="10"/>
      <color rgb="FFF2F2F2"/>
      <name val="Arial"/>
    </font>
    <font>
      <u/>
      <sz val="9"/>
      <name val="Arial"/>
    </font>
    <font>
      <sz val="12"/>
      <color rgb="FF222222"/>
      <name val="Arial"/>
    </font>
    <font>
      <sz val="8"/>
      <color rgb="FF222222"/>
      <name val="Arial"/>
    </font>
    <font>
      <sz val="8"/>
      <color rgb="FF444444"/>
      <name val="Arial"/>
    </font>
    <font>
      <sz val="12"/>
      <color rgb="FF555555"/>
      <name val="Arial"/>
    </font>
    <font>
      <sz val="7"/>
      <color rgb="FF5F6368"/>
      <name val="Arial"/>
    </font>
    <font>
      <sz val="11"/>
      <color rgb="FF222222"/>
      <name val="Arial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  <bgColor rgb="FFDDDDDD"/>
      </patternFill>
    </fill>
    <fill>
      <patternFill patternType="solid">
        <fgColor indexed="45"/>
        <bgColor rgb="FFD89493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rgb="FFFFCCCC"/>
      </patternFill>
    </fill>
    <fill>
      <patternFill patternType="solid">
        <fgColor indexed="44"/>
        <bgColor rgb="FFA1C8C5"/>
      </patternFill>
    </fill>
    <fill>
      <patternFill patternType="solid">
        <fgColor indexed="29"/>
        <bgColor rgb="FFD89493"/>
      </patternFill>
    </fill>
    <fill>
      <patternFill patternType="solid">
        <fgColor rgb="FF9BBB59"/>
        <bgColor indexed="55"/>
      </patternFill>
    </fill>
    <fill>
      <patternFill patternType="solid">
        <fgColor indexed="51"/>
        <bgColor rgb="FFFFC00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rgb="FF75B6E5"/>
      </patternFill>
    </fill>
    <fill>
      <patternFill patternType="solid">
        <fgColor indexed="52"/>
        <bgColor rgb="FFFFC000"/>
      </patternFill>
    </fill>
    <fill>
      <patternFill patternType="solid">
        <fgColor rgb="FF222222"/>
        <bgColor indexed="63"/>
      </patternFill>
    </fill>
    <fill>
      <patternFill patternType="solid">
        <fgColor indexed="23"/>
        <bgColor indexed="55"/>
      </patternFill>
    </fill>
    <fill>
      <patternFill patternType="solid">
        <fgColor rgb="FFDDDDDD"/>
        <bgColor rgb="FFE7E7E7"/>
      </patternFill>
    </fill>
    <fill>
      <patternFill patternType="solid">
        <fgColor indexed="62"/>
        <bgColor rgb="FF444444"/>
      </patternFill>
    </fill>
    <fill>
      <patternFill patternType="solid">
        <fgColor indexed="65"/>
        <bgColor rgb="FFF2F2F2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CCCC"/>
        <bgColor indexed="47"/>
      </patternFill>
    </fill>
    <fill>
      <patternFill patternType="solid">
        <fgColor indexed="22"/>
        <bgColor rgb="FFA1C8C5"/>
      </patternFill>
    </fill>
    <fill>
      <patternFill patternType="solid">
        <fgColor indexed="55"/>
        <bgColor indexed="23"/>
      </patternFill>
    </fill>
    <fill>
      <patternFill patternType="solid">
        <fgColor rgb="FFCC0000"/>
        <bgColor rgb="FF9C0006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1"/>
        <bgColor rgb="FF222222"/>
      </patternFill>
    </fill>
    <fill>
      <patternFill patternType="solid">
        <fgColor rgb="FFE7E7E7"/>
        <bgColor rgb="FFDDDDDD"/>
      </patternFill>
    </fill>
    <fill>
      <patternFill patternType="solid">
        <fgColor rgb="FFFFC000"/>
        <bgColor indexed="51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C000"/>
      </patternFill>
    </fill>
    <fill>
      <patternFill patternType="solid">
        <fgColor theme="0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</borders>
  <cellStyleXfs count="66">
    <xf numFmtId="0" fontId="0" fillId="0" borderId="0">
      <alignment vertical="center"/>
    </xf>
    <xf numFmtId="0" fontId="1" fillId="2" borderId="0" applyBorder="0" applyProtection="0">
      <alignment vertical="center"/>
    </xf>
    <xf numFmtId="0" fontId="1" fillId="3" borderId="0" applyBorder="0" applyProtection="0">
      <alignment vertical="center"/>
    </xf>
    <xf numFmtId="0" fontId="1" fillId="4" borderId="0" applyBorder="0" applyProtection="0">
      <alignment vertical="center"/>
    </xf>
    <xf numFmtId="0" fontId="1" fillId="5" borderId="0" applyBorder="0" applyProtection="0">
      <alignment vertical="center"/>
    </xf>
    <xf numFmtId="0" fontId="1" fillId="6" borderId="0" applyBorder="0" applyProtection="0">
      <alignment vertical="center"/>
    </xf>
    <xf numFmtId="0" fontId="1" fillId="7" borderId="0" applyBorder="0" applyProtection="0">
      <alignment vertical="center"/>
    </xf>
    <xf numFmtId="0" fontId="1" fillId="8" borderId="0" applyBorder="0" applyProtection="0">
      <alignment vertical="center"/>
    </xf>
    <xf numFmtId="0" fontId="1" fillId="9" borderId="0" applyBorder="0" applyProtection="0">
      <alignment vertical="center"/>
    </xf>
    <xf numFmtId="0" fontId="1" fillId="10" borderId="0" applyBorder="0" applyProtection="0">
      <alignment vertical="center"/>
    </xf>
    <xf numFmtId="0" fontId="1" fillId="5" borderId="0" applyBorder="0" applyProtection="0">
      <alignment vertical="center"/>
    </xf>
    <xf numFmtId="0" fontId="1" fillId="8" borderId="0" applyBorder="0" applyProtection="0">
      <alignment vertical="center"/>
    </xf>
    <xf numFmtId="0" fontId="1" fillId="11" borderId="0" applyBorder="0" applyProtection="0">
      <alignment vertical="center"/>
    </xf>
    <xf numFmtId="0" fontId="2" fillId="12" borderId="0" applyBorder="0" applyProtection="0">
      <alignment vertical="center"/>
    </xf>
    <xf numFmtId="0" fontId="2" fillId="9" borderId="0" applyBorder="0" applyProtection="0">
      <alignment vertical="center"/>
    </xf>
    <xf numFmtId="0" fontId="2" fillId="10" borderId="0" applyBorder="0" applyProtection="0">
      <alignment vertical="center"/>
    </xf>
    <xf numFmtId="0" fontId="2" fillId="13" borderId="0" applyBorder="0" applyProtection="0">
      <alignment vertical="center"/>
    </xf>
    <xf numFmtId="0" fontId="2" fillId="14" borderId="0" applyBorder="0" applyProtection="0">
      <alignment vertical="center"/>
    </xf>
    <xf numFmtId="0" fontId="2" fillId="15" borderId="0" applyBorder="0" applyProtection="0">
      <alignment vertical="center"/>
    </xf>
    <xf numFmtId="0" fontId="3" fillId="16" borderId="0" applyBorder="0" applyProtection="0">
      <alignment vertical="center"/>
    </xf>
    <xf numFmtId="0" fontId="3" fillId="17" borderId="0" applyBorder="0" applyProtection="0">
      <alignment vertical="center"/>
    </xf>
    <xf numFmtId="0" fontId="4" fillId="18" borderId="0" applyBorder="0" applyProtection="0">
      <alignment vertical="center"/>
    </xf>
    <xf numFmtId="0" fontId="4" fillId="0" borderId="0" applyBorder="0" applyProtection="0">
      <alignment vertical="center"/>
    </xf>
    <xf numFmtId="0" fontId="2" fillId="19" borderId="0" applyBorder="0" applyProtection="0">
      <alignment vertical="center"/>
    </xf>
    <xf numFmtId="0" fontId="2" fillId="20" borderId="0" applyBorder="0" applyProtection="0">
      <alignment vertical="center"/>
    </xf>
    <xf numFmtId="0" fontId="2" fillId="21" borderId="0" applyBorder="0" applyProtection="0">
      <alignment vertical="center"/>
    </xf>
    <xf numFmtId="0" fontId="2" fillId="13" borderId="0" applyBorder="0" applyProtection="0">
      <alignment vertical="center"/>
    </xf>
    <xf numFmtId="0" fontId="2" fillId="14" borderId="0" applyBorder="0" applyProtection="0">
      <alignment vertical="center"/>
    </xf>
    <xf numFmtId="0" fontId="2" fillId="22" borderId="0" applyBorder="0" applyProtection="0">
      <alignment vertical="center"/>
    </xf>
    <xf numFmtId="0" fontId="5" fillId="3" borderId="0" applyBorder="0" applyProtection="0">
      <alignment vertical="center"/>
    </xf>
    <xf numFmtId="0" fontId="6" fillId="23" borderId="0" applyBorder="0" applyProtection="0">
      <alignment vertical="center"/>
    </xf>
    <xf numFmtId="0" fontId="7" fillId="24" borderId="1" applyProtection="0">
      <alignment vertical="center"/>
    </xf>
    <xf numFmtId="0" fontId="8" fillId="25" borderId="2" applyProtection="0">
      <alignment vertical="center"/>
    </xf>
    <xf numFmtId="0" fontId="9" fillId="26" borderId="0" applyBorder="0" applyProtection="0">
      <alignment vertical="center"/>
    </xf>
    <xf numFmtId="0" fontId="10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2" fillId="4" borderId="0" applyBorder="0" applyProtection="0">
      <alignment vertical="center"/>
    </xf>
    <xf numFmtId="0" fontId="13" fillId="4" borderId="0" applyBorder="0" applyProtection="0">
      <alignment vertical="center"/>
    </xf>
    <xf numFmtId="0" fontId="14" fillId="0" borderId="0" applyBorder="0" applyProtection="0">
      <alignment vertical="center"/>
    </xf>
    <xf numFmtId="0" fontId="15" fillId="0" borderId="3" applyProtection="0">
      <alignment vertical="center"/>
    </xf>
    <xf numFmtId="0" fontId="16" fillId="0" borderId="0" applyBorder="0" applyProtection="0">
      <alignment vertical="center"/>
    </xf>
    <xf numFmtId="0" fontId="17" fillId="0" borderId="0" applyBorder="0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1" fillId="0" borderId="0" applyBorder="0" applyProtection="0">
      <alignment vertical="center"/>
    </xf>
    <xf numFmtId="0" fontId="22" fillId="0" borderId="0" applyBorder="0" applyProtection="0">
      <alignment vertical="top"/>
    </xf>
    <xf numFmtId="0" fontId="23" fillId="7" borderId="1" applyProtection="0">
      <alignment vertical="center"/>
    </xf>
    <xf numFmtId="0" fontId="24" fillId="0" borderId="6" applyProtection="0">
      <alignment vertical="center"/>
    </xf>
    <xf numFmtId="0" fontId="25" fillId="27" borderId="0" applyBorder="0" applyProtection="0">
      <alignment vertical="center"/>
    </xf>
    <xf numFmtId="0" fontId="26" fillId="28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1" fillId="0" borderId="0">
      <alignment vertical="center"/>
    </xf>
    <xf numFmtId="0" fontId="27" fillId="0" borderId="0"/>
    <xf numFmtId="0" fontId="28" fillId="27" borderId="1" applyProtection="0">
      <alignment vertical="center"/>
    </xf>
    <xf numFmtId="0" fontId="27" fillId="27" borderId="7" applyProtection="0">
      <alignment vertical="center"/>
    </xf>
    <xf numFmtId="0" fontId="29" fillId="24" borderId="8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1" fillId="0" borderId="9" applyProtection="0">
      <alignment vertical="center"/>
    </xf>
    <xf numFmtId="0" fontId="6" fillId="0" borderId="0" applyBorder="0" applyProtection="0">
      <alignment vertical="center"/>
    </xf>
    <xf numFmtId="0" fontId="32" fillId="0" borderId="0" applyBorder="0" applyProtection="0">
      <alignment vertical="center"/>
    </xf>
  </cellStyleXfs>
  <cellXfs count="184">
    <xf numFmtId="0" fontId="0" fillId="0" borderId="0" xfId="0">
      <alignment vertical="center"/>
    </xf>
    <xf numFmtId="0" fontId="27" fillId="0" borderId="0" xfId="0" applyFont="1" applyAlignment="1"/>
    <xf numFmtId="0" fontId="3" fillId="0" borderId="0" xfId="0" applyFont="1" applyAlignment="1"/>
    <xf numFmtId="0" fontId="0" fillId="0" borderId="0" xfId="0" applyAlignment="1"/>
    <xf numFmtId="164" fontId="3" fillId="0" borderId="0" xfId="0" applyNumberFormat="1" applyFont="1" applyAlignment="1"/>
    <xf numFmtId="0" fontId="33" fillId="16" borderId="10" xfId="0" applyFont="1" applyFill="1" applyBorder="1" applyAlignment="1">
      <alignment horizontal="center"/>
    </xf>
    <xf numFmtId="49" fontId="33" fillId="16" borderId="10" xfId="0" applyNumberFormat="1" applyFont="1" applyFill="1" applyBorder="1" applyAlignment="1">
      <alignment horizontal="center"/>
    </xf>
    <xf numFmtId="1" fontId="33" fillId="29" borderId="10" xfId="0" applyNumberFormat="1" applyFont="1" applyFill="1" applyBorder="1" applyAlignment="1">
      <alignment horizontal="center"/>
    </xf>
    <xf numFmtId="0" fontId="33" fillId="29" borderId="10" xfId="0" applyFont="1" applyFill="1" applyBorder="1" applyAlignment="1">
      <alignment horizontal="center"/>
    </xf>
    <xf numFmtId="49" fontId="33" fillId="29" borderId="10" xfId="0" applyNumberFormat="1" applyFont="1" applyFill="1" applyBorder="1" applyAlignment="1">
      <alignment horizontal="center"/>
    </xf>
    <xf numFmtId="0" fontId="9" fillId="20" borderId="10" xfId="0" applyFont="1" applyFill="1" applyBorder="1" applyAlignment="1">
      <alignment horizontal="center"/>
    </xf>
    <xf numFmtId="0" fontId="9" fillId="16" borderId="10" xfId="0" applyFont="1" applyFill="1" applyBorder="1" applyAlignment="1">
      <alignment horizontal="center"/>
    </xf>
    <xf numFmtId="0" fontId="27" fillId="20" borderId="10" xfId="0" applyFont="1" applyFill="1" applyBorder="1" applyAlignment="1"/>
    <xf numFmtId="164" fontId="27" fillId="20" borderId="10" xfId="0" applyNumberFormat="1" applyFont="1" applyFill="1" applyBorder="1" applyAlignment="1">
      <alignment horizontal="right"/>
    </xf>
    <xf numFmtId="164" fontId="0" fillId="20" borderId="10" xfId="0" applyNumberFormat="1" applyFill="1" applyBorder="1" applyAlignment="1">
      <alignment horizontal="right"/>
    </xf>
    <xf numFmtId="164" fontId="34" fillId="20" borderId="10" xfId="0" applyNumberFormat="1" applyFont="1" applyFill="1" applyBorder="1" applyAlignment="1">
      <alignment horizontal="right"/>
    </xf>
    <xf numFmtId="0" fontId="4" fillId="20" borderId="10" xfId="0" applyFont="1" applyFill="1" applyBorder="1" applyAlignment="1">
      <alignment horizontal="center"/>
    </xf>
    <xf numFmtId="0" fontId="4" fillId="30" borderId="10" xfId="0" applyFont="1" applyFill="1" applyBorder="1" applyAlignment="1">
      <alignment horizontal="center"/>
    </xf>
    <xf numFmtId="164" fontId="27" fillId="20" borderId="10" xfId="0" applyNumberFormat="1" applyFont="1" applyFill="1" applyBorder="1" applyAlignment="1"/>
    <xf numFmtId="164" fontId="0" fillId="20" borderId="10" xfId="0" applyNumberFormat="1" applyFill="1" applyBorder="1" applyAlignment="1"/>
    <xf numFmtId="164" fontId="34" fillId="20" borderId="10" xfId="0" applyNumberFormat="1" applyFont="1" applyFill="1" applyBorder="1" applyAlignment="1"/>
    <xf numFmtId="0" fontId="27" fillId="30" borderId="10" xfId="0" applyFont="1" applyFill="1" applyBorder="1" applyAlignment="1"/>
    <xf numFmtId="0" fontId="0" fillId="20" borderId="10" xfId="0" applyFill="1" applyBorder="1" applyAlignment="1"/>
    <xf numFmtId="0" fontId="0" fillId="0" borderId="0" xfId="0" applyAlignment="1">
      <alignment horizontal="left" vertical="center"/>
    </xf>
    <xf numFmtId="165" fontId="0" fillId="0" borderId="0" xfId="0" applyNumberFormat="1" applyAlignment="1"/>
    <xf numFmtId="164" fontId="0" fillId="0" borderId="0" xfId="0" applyNumberFormat="1" applyAlignment="1"/>
    <xf numFmtId="164" fontId="0" fillId="0" borderId="0" xfId="0" applyNumberFormat="1">
      <alignment vertical="center"/>
    </xf>
    <xf numFmtId="166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4" fontId="34" fillId="0" borderId="0" xfId="0" applyNumberFormat="1" applyFont="1" applyAlignment="1"/>
    <xf numFmtId="0" fontId="20" fillId="0" borderId="0" xfId="45">
      <alignment vertical="center"/>
    </xf>
    <xf numFmtId="165" fontId="0" fillId="0" borderId="0" xfId="0" applyNumberFormat="1" applyAlignment="1">
      <alignment horizontal="right"/>
    </xf>
    <xf numFmtId="164" fontId="34" fillId="0" borderId="0" xfId="0" applyNumberFormat="1" applyFont="1">
      <alignment vertical="center"/>
    </xf>
    <xf numFmtId="164" fontId="0" fillId="0" borderId="0" xfId="0" applyNumberFormat="1" applyAlignment="1">
      <alignment horizontal="right"/>
    </xf>
    <xf numFmtId="0" fontId="3" fillId="0" borderId="0" xfId="0" applyFont="1" applyAlignment="1" applyProtection="1">
      <protection hidden="1"/>
    </xf>
    <xf numFmtId="164" fontId="0" fillId="0" borderId="0" xfId="0" applyNumberFormat="1" applyAlignment="1" applyProtection="1">
      <protection hidden="1"/>
    </xf>
    <xf numFmtId="165" fontId="35" fillId="0" borderId="0" xfId="0" applyNumberFormat="1" applyFont="1" applyAlignment="1"/>
    <xf numFmtId="0" fontId="35" fillId="0" borderId="0" xfId="0" applyFont="1">
      <alignment vertical="center"/>
    </xf>
    <xf numFmtId="164" fontId="35" fillId="0" borderId="0" xfId="0" applyNumberFormat="1" applyFont="1">
      <alignment vertical="center"/>
    </xf>
    <xf numFmtId="164" fontId="35" fillId="0" borderId="0" xfId="0" applyNumberFormat="1" applyFont="1" applyAlignment="1"/>
    <xf numFmtId="164" fontId="36" fillId="20" borderId="0" xfId="0" applyNumberFormat="1" applyFont="1" applyFill="1" applyAlignment="1"/>
    <xf numFmtId="164" fontId="37" fillId="20" borderId="0" xfId="0" applyNumberFormat="1" applyFont="1" applyFill="1" applyAlignment="1"/>
    <xf numFmtId="165" fontId="35" fillId="0" borderId="0" xfId="0" applyNumberFormat="1" applyFont="1" applyAlignment="1" applyProtection="1">
      <protection locked="0" hidden="1"/>
    </xf>
    <xf numFmtId="0" fontId="35" fillId="0" borderId="0" xfId="0" applyFont="1" applyAlignment="1" applyProtection="1">
      <protection locked="0" hidden="1"/>
    </xf>
    <xf numFmtId="164" fontId="35" fillId="0" borderId="0" xfId="0" applyNumberFormat="1" applyFont="1" applyAlignment="1" applyProtection="1">
      <protection locked="0" hidden="1"/>
    </xf>
    <xf numFmtId="164" fontId="35" fillId="20" borderId="0" xfId="0" applyNumberFormat="1" applyFont="1" applyFill="1" applyAlignment="1"/>
    <xf numFmtId="164" fontId="35" fillId="0" borderId="0" xfId="0" applyNumberFormat="1" applyFont="1" applyAlignment="1">
      <alignment horizontal="right"/>
    </xf>
    <xf numFmtId="0" fontId="37" fillId="0" borderId="0" xfId="0" applyFont="1" applyAlignment="1" applyProtection="1">
      <protection hidden="1"/>
    </xf>
    <xf numFmtId="164" fontId="38" fillId="20" borderId="0" xfId="0" applyNumberFormat="1" applyFont="1" applyFill="1" applyAlignment="1"/>
    <xf numFmtId="164" fontId="35" fillId="0" borderId="0" xfId="0" applyNumberFormat="1" applyFont="1" applyAlignment="1" applyProtection="1">
      <protection hidden="1"/>
    </xf>
    <xf numFmtId="166" fontId="0" fillId="0" borderId="0" xfId="0" applyNumberFormat="1" applyAlignment="1">
      <alignment horizontal="right"/>
    </xf>
    <xf numFmtId="164" fontId="0" fillId="20" borderId="0" xfId="0" applyNumberFormat="1" applyFill="1" applyAlignment="1"/>
    <xf numFmtId="165" fontId="4" fillId="0" borderId="0" xfId="55" applyNumberFormat="1" applyFont="1" applyAlignment="1">
      <alignment horizontal="center"/>
    </xf>
    <xf numFmtId="0" fontId="4" fillId="0" borderId="0" xfId="55" applyFont="1" applyAlignment="1">
      <alignment horizontal="center"/>
    </xf>
    <xf numFmtId="164" fontId="4" fillId="0" borderId="0" xfId="55" applyNumberFormat="1" applyFont="1" applyAlignment="1">
      <alignment horizontal="center"/>
    </xf>
    <xf numFmtId="2" fontId="4" fillId="0" borderId="0" xfId="55" applyNumberFormat="1" applyFont="1" applyAlignment="1">
      <alignment horizontal="center"/>
    </xf>
    <xf numFmtId="164" fontId="34" fillId="0" borderId="0" xfId="55" applyNumberFormat="1" applyFont="1" applyAlignment="1"/>
    <xf numFmtId="164" fontId="27" fillId="0" borderId="0" xfId="55" applyNumberFormat="1" applyFont="1" applyAlignment="1"/>
    <xf numFmtId="164" fontId="27" fillId="0" borderId="0" xfId="55" applyNumberFormat="1" applyFont="1" applyAlignment="1">
      <alignment horizontal="right"/>
    </xf>
    <xf numFmtId="2" fontId="0" fillId="0" borderId="0" xfId="0" applyNumberFormat="1" applyAlignment="1"/>
    <xf numFmtId="164" fontId="34" fillId="20" borderId="0" xfId="0" applyNumberFormat="1" applyFont="1" applyFill="1" applyAlignment="1"/>
    <xf numFmtId="165" fontId="27" fillId="0" borderId="0" xfId="0" applyNumberFormat="1" applyFont="1" applyAlignment="1"/>
    <xf numFmtId="0" fontId="27" fillId="0" borderId="0" xfId="0" applyFont="1">
      <alignment vertical="center"/>
    </xf>
    <xf numFmtId="164" fontId="27" fillId="0" borderId="0" xfId="0" applyNumberFormat="1" applyFont="1" applyAlignment="1"/>
    <xf numFmtId="164" fontId="34" fillId="20" borderId="0" xfId="0" applyNumberFormat="1" applyFont="1" applyFill="1" applyAlignment="1" applyProtection="1">
      <protection locked="0" hidden="1"/>
    </xf>
    <xf numFmtId="165" fontId="0" fillId="0" borderId="0" xfId="0" applyNumberFormat="1">
      <alignment vertical="center"/>
    </xf>
    <xf numFmtId="164" fontId="0" fillId="20" borderId="0" xfId="0" applyNumberFormat="1" applyFill="1" applyAlignment="1" applyProtection="1">
      <protection locked="0" hidden="1"/>
    </xf>
    <xf numFmtId="0" fontId="0" fillId="0" borderId="0" xfId="0" applyAlignment="1" applyProtection="1">
      <protection locked="0" hidden="1"/>
    </xf>
    <xf numFmtId="2" fontId="0" fillId="0" borderId="0" xfId="0" applyNumberFormat="1" applyAlignment="1">
      <alignment horizontal="right"/>
    </xf>
    <xf numFmtId="0" fontId="39" fillId="0" borderId="0" xfId="0" applyFont="1">
      <alignment vertical="center"/>
    </xf>
    <xf numFmtId="165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165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164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0" fontId="38" fillId="0" borderId="0" xfId="0" applyFont="1">
      <alignment vertical="center"/>
    </xf>
    <xf numFmtId="164" fontId="27" fillId="0" borderId="0" xfId="0" applyNumberFormat="1" applyFont="1">
      <alignment vertical="center"/>
    </xf>
    <xf numFmtId="0" fontId="4" fillId="0" borderId="0" xfId="0" applyFont="1">
      <alignment vertical="center"/>
    </xf>
    <xf numFmtId="165" fontId="27" fillId="0" borderId="0" xfId="0" applyNumberFormat="1" applyFont="1" applyAlignment="1">
      <alignment horizontal="right"/>
    </xf>
    <xf numFmtId="164" fontId="4" fillId="0" borderId="0" xfId="0" applyNumberFormat="1" applyFont="1">
      <alignment vertical="center"/>
    </xf>
    <xf numFmtId="164" fontId="27" fillId="20" borderId="0" xfId="0" applyNumberFormat="1" applyFont="1" applyFill="1" applyAlignment="1" applyProtection="1">
      <protection locked="0" hidden="1"/>
    </xf>
    <xf numFmtId="164" fontId="27" fillId="0" borderId="0" xfId="0" applyNumberFormat="1" applyFont="1" applyAlignment="1">
      <alignment horizontal="right"/>
    </xf>
    <xf numFmtId="165" fontId="27" fillId="0" borderId="0" xfId="0" applyNumberFormat="1" applyFont="1" applyAlignment="1" applyProtection="1">
      <protection locked="0" hidden="1"/>
    </xf>
    <xf numFmtId="0" fontId="27" fillId="0" borderId="0" xfId="0" applyFont="1" applyAlignment="1" applyProtection="1">
      <protection locked="0" hidden="1"/>
    </xf>
    <xf numFmtId="0" fontId="38" fillId="0" borderId="0" xfId="0" applyFont="1" applyAlignment="1" applyProtection="1">
      <protection locked="0" hidden="1"/>
    </xf>
    <xf numFmtId="164" fontId="27" fillId="0" borderId="0" xfId="0" applyNumberFormat="1" applyFont="1" applyAlignment="1" applyProtection="1">
      <protection locked="0" hidden="1"/>
    </xf>
    <xf numFmtId="0" fontId="4" fillId="0" borderId="0" xfId="0" applyFont="1" applyAlignment="1" applyProtection="1">
      <protection locked="0" hidden="1"/>
    </xf>
    <xf numFmtId="49" fontId="0" fillId="0" borderId="0" xfId="0" applyNumberFormat="1">
      <alignment vertical="center"/>
    </xf>
    <xf numFmtId="165" fontId="0" fillId="0" borderId="0" xfId="0" applyNumberFormat="1" applyAlignment="1" applyProtection="1">
      <protection locked="0" hidden="1"/>
    </xf>
    <xf numFmtId="164" fontId="0" fillId="0" borderId="0" xfId="0" applyNumberFormat="1" applyAlignment="1" applyProtection="1">
      <protection locked="0" hidden="1"/>
    </xf>
    <xf numFmtId="0" fontId="17" fillId="0" borderId="0" xfId="0" applyFont="1" applyAlignment="1"/>
    <xf numFmtId="164" fontId="17" fillId="0" borderId="0" xfId="0" applyNumberFormat="1" applyFont="1" applyAlignment="1"/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center"/>
    </xf>
    <xf numFmtId="166" fontId="0" fillId="0" borderId="0" xfId="0" applyNumberFormat="1" applyAlignment="1"/>
    <xf numFmtId="1" fontId="27" fillId="0" borderId="0" xfId="0" applyNumberFormat="1" applyFont="1" applyAlignment="1"/>
    <xf numFmtId="1" fontId="0" fillId="0" borderId="0" xfId="0" applyNumberFormat="1">
      <alignment vertical="center"/>
    </xf>
    <xf numFmtId="0" fontId="35" fillId="0" borderId="0" xfId="0" applyFont="1" applyAlignment="1"/>
    <xf numFmtId="0" fontId="38" fillId="0" borderId="0" xfId="0" applyFont="1" applyAlignment="1"/>
    <xf numFmtId="164" fontId="38" fillId="0" borderId="0" xfId="0" applyNumberFormat="1" applyFont="1" applyAlignment="1"/>
    <xf numFmtId="1" fontId="38" fillId="0" borderId="0" xfId="0" applyNumberFormat="1" applyFont="1" applyAlignment="1"/>
    <xf numFmtId="1" fontId="0" fillId="0" borderId="0" xfId="0" applyNumberFormat="1" applyAlignment="1"/>
    <xf numFmtId="0" fontId="0" fillId="0" borderId="0" xfId="0" applyAlignment="1" applyProtection="1">
      <protection hidden="1"/>
    </xf>
    <xf numFmtId="0" fontId="34" fillId="0" borderId="0" xfId="0" applyFont="1">
      <alignment vertical="center"/>
    </xf>
    <xf numFmtId="0" fontId="0" fillId="31" borderId="0" xfId="0" applyFill="1">
      <alignment vertical="center"/>
    </xf>
    <xf numFmtId="164" fontId="0" fillId="31" borderId="0" xfId="0" applyNumberFormat="1" applyFill="1" applyAlignment="1"/>
    <xf numFmtId="0" fontId="27" fillId="32" borderId="0" xfId="0" applyFont="1" applyFill="1">
      <alignment vertical="center"/>
    </xf>
    <xf numFmtId="0" fontId="27" fillId="33" borderId="0" xfId="0" applyFont="1" applyFill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horizontal="right"/>
    </xf>
    <xf numFmtId="0" fontId="0" fillId="0" borderId="0" xfId="0" applyAlignment="1" applyProtection="1">
      <alignment horizontal="left"/>
      <protection locked="0" hidden="1"/>
    </xf>
    <xf numFmtId="0" fontId="0" fillId="0" borderId="0" xfId="0" applyAlignment="1" applyProtection="1">
      <alignment horizontal="right"/>
      <protection locked="0" hidden="1"/>
    </xf>
    <xf numFmtId="166" fontId="0" fillId="0" borderId="0" xfId="0" applyNumberFormat="1" applyAlignment="1" applyProtection="1">
      <protection locked="0" hidden="1"/>
    </xf>
    <xf numFmtId="164" fontId="34" fillId="34" borderId="0" xfId="0" applyNumberFormat="1" applyFont="1" applyFill="1" applyAlignment="1">
      <alignment horizontal="right"/>
    </xf>
    <xf numFmtId="164" fontId="0" fillId="34" borderId="0" xfId="0" applyNumberFormat="1" applyFill="1" applyAlignment="1">
      <alignment horizontal="right"/>
    </xf>
    <xf numFmtId="0" fontId="41" fillId="0" borderId="0" xfId="0" applyFont="1" applyAlignment="1"/>
    <xf numFmtId="165" fontId="38" fillId="0" borderId="0" xfId="0" applyNumberFormat="1" applyFont="1" applyAlignment="1"/>
    <xf numFmtId="164" fontId="36" fillId="0" borderId="0" xfId="0" applyNumberFormat="1" applyFont="1" applyAlignment="1"/>
    <xf numFmtId="0" fontId="42" fillId="0" borderId="0" xfId="45" applyFont="1">
      <alignment vertical="center"/>
    </xf>
    <xf numFmtId="164" fontId="38" fillId="0" borderId="0" xfId="0" applyNumberFormat="1" applyFont="1">
      <alignment vertical="center"/>
    </xf>
    <xf numFmtId="164" fontId="36" fillId="0" borderId="0" xfId="55" applyNumberFormat="1" applyFont="1" applyAlignment="1"/>
    <xf numFmtId="164" fontId="36" fillId="20" borderId="0" xfId="0" applyNumberFormat="1" applyFont="1" applyFill="1" applyAlignment="1" applyProtection="1">
      <protection locked="0" hidden="1"/>
    </xf>
    <xf numFmtId="0" fontId="38" fillId="0" borderId="0" xfId="0" applyFont="1" applyAlignment="1" applyProtection="1">
      <protection hidden="1"/>
    </xf>
    <xf numFmtId="165" fontId="38" fillId="0" borderId="0" xfId="0" applyNumberFormat="1" applyFont="1" applyAlignment="1">
      <alignment horizontal="right"/>
    </xf>
    <xf numFmtId="164" fontId="38" fillId="0" borderId="0" xfId="0" applyNumberFormat="1" applyFont="1" applyAlignment="1">
      <alignment horizontal="right"/>
    </xf>
    <xf numFmtId="165" fontId="35" fillId="0" borderId="0" xfId="0" applyNumberFormat="1" applyFont="1" applyAlignment="1">
      <alignment horizontal="right"/>
    </xf>
    <xf numFmtId="164" fontId="36" fillId="0" borderId="0" xfId="0" applyNumberFormat="1" applyFont="1">
      <alignment vertical="center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right"/>
    </xf>
    <xf numFmtId="164" fontId="4" fillId="20" borderId="0" xfId="0" applyNumberFormat="1" applyFont="1" applyFill="1" applyAlignment="1">
      <alignment horizontal="center"/>
    </xf>
    <xf numFmtId="0" fontId="43" fillId="0" borderId="0" xfId="0" applyFont="1" applyAlignment="1"/>
    <xf numFmtId="0" fontId="43" fillId="0" borderId="0" xfId="0" applyFont="1">
      <alignment vertical="center"/>
    </xf>
    <xf numFmtId="0" fontId="44" fillId="0" borderId="0" xfId="0" applyFont="1" applyAlignment="1"/>
    <xf numFmtId="0" fontId="46" fillId="0" borderId="0" xfId="0" applyFont="1">
      <alignment vertical="center"/>
    </xf>
    <xf numFmtId="0" fontId="44" fillId="0" borderId="0" xfId="0" applyFont="1" applyAlignment="1">
      <alignment wrapText="1"/>
    </xf>
    <xf numFmtId="0" fontId="48" fillId="0" borderId="0" xfId="0" applyFont="1" applyAlignment="1">
      <alignment vertical="center" wrapText="1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166" fontId="4" fillId="0" borderId="0" xfId="0" applyNumberFormat="1" applyFont="1" applyAlignment="1">
      <alignment horizontal="center"/>
    </xf>
    <xf numFmtId="164" fontId="50" fillId="0" borderId="0" xfId="55" applyNumberFormat="1" applyFont="1" applyAlignment="1"/>
    <xf numFmtId="0" fontId="49" fillId="0" borderId="0" xfId="0" applyFont="1">
      <alignment vertical="center"/>
    </xf>
    <xf numFmtId="164" fontId="51" fillId="0" borderId="0" xfId="0" applyNumberFormat="1" applyFont="1" applyAlignment="1"/>
    <xf numFmtId="0" fontId="51" fillId="0" borderId="0" xfId="0" applyFont="1" applyAlignment="1"/>
    <xf numFmtId="1" fontId="51" fillId="0" borderId="0" xfId="0" applyNumberFormat="1" applyFont="1" applyAlignment="1"/>
    <xf numFmtId="0" fontId="52" fillId="0" borderId="0" xfId="0" applyFont="1">
      <alignment vertical="center"/>
    </xf>
    <xf numFmtId="164" fontId="50" fillId="20" borderId="0" xfId="0" applyNumberFormat="1" applyFont="1" applyFill="1" applyAlignment="1" applyProtection="1">
      <protection locked="0" hidden="1"/>
    </xf>
    <xf numFmtId="164" fontId="50" fillId="0" borderId="0" xfId="0" applyNumberFormat="1" applyFont="1" applyAlignment="1"/>
    <xf numFmtId="0" fontId="49" fillId="0" borderId="0" xfId="0" applyFont="1" applyAlignment="1">
      <alignment horizontal="left"/>
    </xf>
    <xf numFmtId="164" fontId="49" fillId="0" borderId="0" xfId="0" applyNumberFormat="1" applyFont="1">
      <alignment vertical="center"/>
    </xf>
    <xf numFmtId="164" fontId="51" fillId="20" borderId="10" xfId="0" applyNumberFormat="1" applyFont="1" applyFill="1" applyBorder="1" applyAlignment="1">
      <alignment horizontal="right"/>
    </xf>
    <xf numFmtId="164" fontId="51" fillId="20" borderId="10" xfId="0" applyNumberFormat="1" applyFont="1" applyFill="1" applyBorder="1" applyAlignment="1"/>
    <xf numFmtId="164" fontId="49" fillId="0" borderId="0" xfId="0" applyNumberFormat="1" applyFont="1" applyAlignment="1"/>
    <xf numFmtId="165" fontId="49" fillId="0" borderId="0" xfId="0" applyNumberFormat="1" applyFont="1">
      <alignment vertical="center"/>
    </xf>
    <xf numFmtId="0" fontId="51" fillId="0" borderId="0" xfId="0" applyFont="1">
      <alignment vertical="center"/>
    </xf>
    <xf numFmtId="164" fontId="52" fillId="0" borderId="0" xfId="0" applyNumberFormat="1" applyFont="1" applyAlignment="1"/>
    <xf numFmtId="164" fontId="53" fillId="0" borderId="0" xfId="0" applyNumberFormat="1" applyFont="1" applyAlignment="1"/>
    <xf numFmtId="164" fontId="50" fillId="0" borderId="0" xfId="0" applyNumberFormat="1" applyFont="1">
      <alignment vertical="center"/>
    </xf>
    <xf numFmtId="165" fontId="49" fillId="0" borderId="0" xfId="0" applyNumberFormat="1" applyFont="1" applyAlignment="1"/>
    <xf numFmtId="164" fontId="50" fillId="20" borderId="0" xfId="0" applyNumberFormat="1" applyFont="1" applyFill="1" applyAlignment="1"/>
    <xf numFmtId="0" fontId="50" fillId="0" borderId="0" xfId="0" applyFont="1">
      <alignment vertical="center"/>
    </xf>
    <xf numFmtId="0" fontId="49" fillId="35" borderId="0" xfId="0" applyFont="1" applyFill="1">
      <alignment vertical="center"/>
    </xf>
    <xf numFmtId="0" fontId="49" fillId="36" borderId="0" xfId="0" applyFont="1" applyFill="1">
      <alignment vertical="center"/>
    </xf>
    <xf numFmtId="164" fontId="0" fillId="35" borderId="0" xfId="0" applyNumberFormat="1" applyFill="1">
      <alignment vertical="center"/>
    </xf>
    <xf numFmtId="166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166" fontId="40" fillId="0" borderId="0" xfId="0" applyNumberFormat="1" applyFont="1" applyAlignment="1">
      <alignment horizontal="center" vertical="center"/>
    </xf>
    <xf numFmtId="0" fontId="35" fillId="0" borderId="0" xfId="0" applyFont="1">
      <alignment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top"/>
    </xf>
    <xf numFmtId="0" fontId="45" fillId="0" borderId="0" xfId="0" applyFont="1" applyAlignment="1">
      <alignment horizontal="center" vertical="top"/>
    </xf>
    <xf numFmtId="0" fontId="47" fillId="0" borderId="0" xfId="0" applyFont="1" applyAlignment="1"/>
  </cellXfs>
  <cellStyles count="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 1 5" xfId="19" xr:uid="{00000000-0005-0000-0000-000012000000}"/>
    <cellStyle name="Accent 2 6" xfId="20" xr:uid="{00000000-0005-0000-0000-000013000000}"/>
    <cellStyle name="Accent 3 7" xfId="21" xr:uid="{00000000-0005-0000-0000-000014000000}"/>
    <cellStyle name="Accent 4" xfId="22" xr:uid="{00000000-0005-0000-0000-000015000000}"/>
    <cellStyle name="Accent1" xfId="23" xr:uid="{00000000-0005-0000-0000-000016000000}"/>
    <cellStyle name="Accent2" xfId="24" xr:uid="{00000000-0005-0000-0000-000017000000}"/>
    <cellStyle name="Accent3" xfId="25" xr:uid="{00000000-0005-0000-0000-000018000000}"/>
    <cellStyle name="Accent4" xfId="26" xr:uid="{00000000-0005-0000-0000-000019000000}"/>
    <cellStyle name="Accent5" xfId="27" xr:uid="{00000000-0005-0000-0000-00001A000000}"/>
    <cellStyle name="Accent6" xfId="28" xr:uid="{00000000-0005-0000-0000-00001B000000}"/>
    <cellStyle name="Bad 1" xfId="29" xr:uid="{00000000-0005-0000-0000-00001C000000}"/>
    <cellStyle name="Bad 8" xfId="30" xr:uid="{00000000-0005-0000-0000-00001D000000}"/>
    <cellStyle name="Calculation" xfId="31" xr:uid="{00000000-0005-0000-0000-00001E000000}"/>
    <cellStyle name="Check Cell" xfId="32" xr:uid="{00000000-0005-0000-0000-00001F000000}"/>
    <cellStyle name="Error 9" xfId="33" xr:uid="{00000000-0005-0000-0000-000020000000}"/>
    <cellStyle name="Explanatory Text" xfId="34" xr:uid="{00000000-0005-0000-0000-000021000000}"/>
    <cellStyle name="Footnote 10" xfId="35" xr:uid="{00000000-0005-0000-0000-000022000000}"/>
    <cellStyle name="Good 11" xfId="36" xr:uid="{00000000-0005-0000-0000-000023000000}"/>
    <cellStyle name="Good 2" xfId="37" xr:uid="{00000000-0005-0000-0000-000024000000}"/>
    <cellStyle name="Heading 1 13" xfId="38" xr:uid="{00000000-0005-0000-0000-000025000000}"/>
    <cellStyle name="Heading 1 3" xfId="39" xr:uid="{00000000-0005-0000-0000-000026000000}"/>
    <cellStyle name="Heading 12" xfId="40" xr:uid="{00000000-0005-0000-0000-000027000000}"/>
    <cellStyle name="Heading 2 14" xfId="41" xr:uid="{00000000-0005-0000-0000-000028000000}"/>
    <cellStyle name="Heading 2 4" xfId="42" xr:uid="{00000000-0005-0000-0000-000029000000}"/>
    <cellStyle name="Heading 3" xfId="43" xr:uid="{00000000-0005-0000-0000-00002A000000}"/>
    <cellStyle name="Heading 4" xfId="44" xr:uid="{00000000-0005-0000-0000-00002B000000}"/>
    <cellStyle name="Hyperlink" xfId="45" builtinId="8"/>
    <cellStyle name="Hyperlink 15" xfId="46" xr:uid="{00000000-0005-0000-0000-00002D000000}"/>
    <cellStyle name="Hyperlink 2" xfId="47" xr:uid="{00000000-0005-0000-0000-00002E000000}"/>
    <cellStyle name="Input" xfId="48" xr:uid="{00000000-0005-0000-0000-00002F000000}"/>
    <cellStyle name="Linked Cell" xfId="49" xr:uid="{00000000-0005-0000-0000-000030000000}"/>
    <cellStyle name="Neutral 16" xfId="50" xr:uid="{00000000-0005-0000-0000-000031000000}"/>
    <cellStyle name="Neutral 5" xfId="51" xr:uid="{00000000-0005-0000-0000-000032000000}"/>
    <cellStyle name="Normal" xfId="0" builtinId="0"/>
    <cellStyle name="Normal 2" xfId="52" xr:uid="{00000000-0005-0000-0000-000034000000}"/>
    <cellStyle name="Normal 2 2" xfId="53" xr:uid="{00000000-0005-0000-0000-000035000000}"/>
    <cellStyle name="Normal 2 2 2" xfId="54" xr:uid="{00000000-0005-0000-0000-000036000000}"/>
    <cellStyle name="Normal 3" xfId="55" xr:uid="{00000000-0005-0000-0000-000037000000}"/>
    <cellStyle name="Normal 3 2" xfId="56" xr:uid="{00000000-0005-0000-0000-000038000000}"/>
    <cellStyle name="Note 17" xfId="57" xr:uid="{00000000-0005-0000-0000-000039000000}"/>
    <cellStyle name="Note 6" xfId="58" xr:uid="{00000000-0005-0000-0000-00003A000000}"/>
    <cellStyle name="Output" xfId="59" xr:uid="{00000000-0005-0000-0000-00003B000000}"/>
    <cellStyle name="Status 18" xfId="60" xr:uid="{00000000-0005-0000-0000-00003C000000}"/>
    <cellStyle name="Text 19" xfId="61" xr:uid="{00000000-0005-0000-0000-00003D000000}"/>
    <cellStyle name="Title" xfId="62" xr:uid="{00000000-0005-0000-0000-00003E000000}"/>
    <cellStyle name="Total" xfId="63" xr:uid="{00000000-0005-0000-0000-00003F000000}"/>
    <cellStyle name="Warning 20" xfId="64" xr:uid="{00000000-0005-0000-0000-000040000000}"/>
    <cellStyle name="Warning Text" xfId="65" xr:uid="{00000000-0005-0000-0000-000041000000}"/>
  </cellStyles>
  <dxfs count="107">
    <dxf>
      <fill>
        <patternFill patternType="solid">
          <fgColor theme="9" tint="0.39988402966399123"/>
          <bgColor theme="9" tint="0.39988402966399123"/>
        </patternFill>
      </fill>
    </dxf>
    <dxf>
      <fill>
        <patternFill patternType="solid">
          <fgColor theme="5" tint="0.39988402966399123"/>
          <bgColor theme="5" tint="0.3998840296639912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 tint="0.39988402966399123"/>
          <bgColor theme="9" tint="0.39988402966399123"/>
        </patternFill>
      </fill>
    </dxf>
    <dxf>
      <fill>
        <patternFill patternType="solid">
          <fgColor theme="5" tint="0.39988402966399123"/>
          <bgColor theme="5" tint="0.3998840296639912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5" tint="0.39988402966399123"/>
          <bgColor theme="5" tint="0.3998840296639912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5" tint="0.39988402966399123"/>
          <bgColor theme="5" tint="0.3998840296639912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5" tint="0.39988402966399123"/>
          <bgColor theme="5" tint="0.3998840296639912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 tint="0.39988402966399123"/>
          <bgColor theme="9" tint="0.39988402966399123"/>
        </patternFill>
      </fill>
    </dxf>
    <dxf>
      <fill>
        <patternFill patternType="solid">
          <fgColor theme="5" tint="0.39988402966399123"/>
          <bgColor theme="5" tint="0.3998840296639912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 tint="0.39988402966399123"/>
          <bgColor theme="9" tint="0.39988402966399123"/>
        </patternFill>
      </fill>
    </dxf>
    <dxf>
      <fill>
        <patternFill patternType="solid">
          <fgColor theme="5" tint="0.39988402966399123"/>
          <bgColor theme="5" tint="0.3998840296639912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 tint="0.39985351115451523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 tint="0.39985351115451523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D8949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 patternType="solid">
          <fgColor theme="9" tint="0.39985351115451523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 patternType="solid">
          <fgColor theme="9" tint="0.39985351115451523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5" tint="0.39988402966399123"/>
          <bgColor theme="5" tint="0.39988402966399123"/>
        </patternFill>
      </fill>
    </dxf>
    <dxf>
      <fill>
        <patternFill patternType="solid">
          <fgColor theme="9" tint="0.39988402966399123"/>
          <bgColor theme="9" tint="0.39988402966399123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D89493"/>
          <bgColor rgb="FFFF0000"/>
        </patternFill>
      </fill>
    </dxf>
    <dxf>
      <font>
        <color rgb="FF9C0006"/>
      </font>
      <fill>
        <patternFill patternType="solid">
          <fgColor indexed="65"/>
          <bgColor indexed="65"/>
        </patternFill>
      </fill>
    </dxf>
    <dxf>
      <fill>
        <patternFill patternType="solid">
          <fgColor theme="9" tint="0.39988402966399123"/>
          <bgColor theme="9" tint="0.39988402966399123"/>
        </patternFill>
      </fill>
    </dxf>
    <dxf>
      <fill>
        <patternFill patternType="solid">
          <fgColor theme="5" tint="0.39988402966399123"/>
          <bgColor theme="5" tint="0.3998840296639912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 patternType="solid">
          <fgColor theme="9" tint="0.39985351115451523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 tint="0.39985351115451523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 tint="0.39985351115451523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 patternType="solid">
          <fgColor theme="9" tint="0.39985351115451523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 tint="0.39985351115451523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 tint="0.39985351115451523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5" tint="0.39988402966399123"/>
          <bgColor theme="5" tint="0.3998840296639912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 patternType="solid">
          <fgColor theme="9" tint="0.39985351115451523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5" tint="0.39985351115451523"/>
          <bgColor rgb="FFFF000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719</xdr:colOff>
      <xdr:row>9</xdr:row>
      <xdr:rowOff>10800</xdr:rowOff>
    </xdr:from>
    <xdr:to>
      <xdr:col>21</xdr:col>
      <xdr:colOff>20893</xdr:colOff>
      <xdr:row>9</xdr:row>
      <xdr:rowOff>21450</xdr:rowOff>
    </xdr:to>
    <xdr:pic>
      <xdr:nvPicPr>
        <xdr:cNvPr id="2" name="Picture 1" descr="https://mail.google.com/mail/ca/u/0/images/cleardot.gif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12373560" y="1820520"/>
          <a:ext cx="6840" cy="6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21</xdr:col>
      <xdr:colOff>719</xdr:colOff>
      <xdr:row>10</xdr:row>
      <xdr:rowOff>10800</xdr:rowOff>
    </xdr:from>
    <xdr:to>
      <xdr:col>21</xdr:col>
      <xdr:colOff>20893</xdr:colOff>
      <xdr:row>10</xdr:row>
      <xdr:rowOff>21450</xdr:rowOff>
    </xdr:to>
    <xdr:pic>
      <xdr:nvPicPr>
        <xdr:cNvPr id="3" name="Picture 2" descr="https://mail.google.com/mail/ca/u/0/images/cleardot.gif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12373560" y="2010960"/>
          <a:ext cx="6840" cy="6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18</xdr:col>
      <xdr:colOff>719</xdr:colOff>
      <xdr:row>12</xdr:row>
      <xdr:rowOff>15840</xdr:rowOff>
    </xdr:from>
    <xdr:to>
      <xdr:col>18</xdr:col>
      <xdr:colOff>20893</xdr:colOff>
      <xdr:row>12</xdr:row>
      <xdr:rowOff>20430</xdr:rowOff>
    </xdr:to>
    <xdr:pic>
      <xdr:nvPicPr>
        <xdr:cNvPr id="4" name=":ij" descr="https://mail.google.com/mail/ca/u/0/images/cleardot.gif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10501200" y="2397240"/>
          <a:ext cx="6840" cy="6840"/>
        </a:xfrm>
        <a:prstGeom prst="rect">
          <a:avLst/>
        </a:prstGeom>
        <a:ln w="0">
          <a:noFill/>
          <a:miter/>
        </a:ln>
      </xdr:spPr>
    </xdr:pic>
    <xdr:clientData/>
  </xdr:twoCellAnchor>
  <xdr:twoCellAnchor editAs="oneCell">
    <xdr:from>
      <xdr:col>18</xdr:col>
      <xdr:colOff>719</xdr:colOff>
      <xdr:row>31</xdr:row>
      <xdr:rowOff>0</xdr:rowOff>
    </xdr:from>
    <xdr:to>
      <xdr:col>18</xdr:col>
      <xdr:colOff>20893</xdr:colOff>
      <xdr:row>31</xdr:row>
      <xdr:rowOff>20175</xdr:rowOff>
    </xdr:to>
    <xdr:pic>
      <xdr:nvPicPr>
        <xdr:cNvPr id="5" name=":ij" descr="https://mail.google.com/mail/ca/u/0/images/cleardot.gif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10501200" y="5572080"/>
          <a:ext cx="6840" cy="6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Integral">
  <a:themeElements>
    <a:clrScheme name="Integral">
      <a:dk1>
        <a:srgbClr val="000000"/>
      </a:dk1>
      <a:lt1>
        <a:srgbClr val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/>
        <a:ea typeface="Arial"/>
        <a:cs typeface="Arial"/>
      </a:majorFont>
      <a:minorFont>
        <a:latin typeface="Tw Cen MT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83000"/>
                <a:lumMod val="100000"/>
              </a:schemeClr>
            </a:gs>
            <a:gs pos="100000">
              <a:schemeClr val="phClr">
                <a:tint val="61000"/>
                <a:lumMod val="100000"/>
              </a:schemeClr>
            </a:gs>
          </a:gsLst>
          <a:path path="circle"/>
        </a:gradFill>
        <a:gradFill>
          <a:gsLst>
            <a:gs pos="0">
              <a:schemeClr val="phClr">
                <a:tint val="100000"/>
                <a:shade val="85000"/>
                <a:lumMod val="100000"/>
              </a:schemeClr>
            </a:gs>
            <a:gs pos="100000">
              <a:schemeClr val="phClr">
                <a:tint val="90000"/>
                <a:shade val="100000"/>
                <a:lumMod val="100000"/>
              </a:schemeClr>
            </a:gs>
          </a:gsLst>
          <a:path path="circle"/>
        </a:gradFill>
      </a:fillStyleLst>
      <a:lnStyleLst>
        <a:ln w="9525" cap="flat" cmpd="sng" algn="ctr">
          <a:prstDash val="solid"/>
        </a:ln>
        <a:ln w="15875" cap="flat" cmpd="sng" algn="ctr">
          <a:prstDash val="solid"/>
        </a:ln>
        <a:ln w="19050" cap="flat" cmpd="sng" algn="ctr"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</a:schemeClr>
        </a:solidFill>
        <a:blipFill>
          <a:blip xmlns:r="http://schemas.openxmlformats.org/officeDocument/2006/relationships"/>
          <a:tile tx="0" ty="0" sx="40000" sy="40000" flip="none" algn="tl"/>
        </a:blip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mailto:Preserve@Jordan%20Lak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serve@Jordan%20Lake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mailto:Preserve@Jordan%20Lake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mailto:Preserve@Jordan%20Lak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Preserve@Jordan%20Lak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2"/>
  <sheetViews>
    <sheetView tabSelected="1" workbookViewId="0">
      <pane xSplit="1" ySplit="1" topLeftCell="B2" activePane="bottomRight" state="frozen"/>
      <selection activeCell="A32" sqref="A32"/>
      <selection pane="topRight"/>
      <selection pane="bottomLeft"/>
      <selection pane="bottomRight" activeCell="A32" sqref="A32"/>
    </sheetView>
  </sheetViews>
  <sheetFormatPr defaultColWidth="5.375" defaultRowHeight="12.45" x14ac:dyDescent="0.2"/>
  <cols>
    <col min="1" max="1" width="8.375" customWidth="1"/>
    <col min="2" max="2" width="5.625" customWidth="1"/>
    <col min="3" max="3" width="6.625" style="1" customWidth="1"/>
    <col min="4" max="4" width="6.625" customWidth="1"/>
    <col min="5" max="5" width="5.625" customWidth="1"/>
    <col min="6" max="8" width="5.625" style="2" customWidth="1"/>
    <col min="9" max="9" width="5.625" style="3" customWidth="1"/>
    <col min="10" max="12" width="5.625" style="2" customWidth="1"/>
    <col min="13" max="13" width="6.25" style="2" customWidth="1"/>
    <col min="14" max="17" width="5.625" style="2" customWidth="1"/>
    <col min="18" max="20" width="5.625" style="4" customWidth="1"/>
    <col min="21" max="21" width="5.375" style="4"/>
    <col min="22" max="25" width="5.625" style="4" customWidth="1"/>
    <col min="26" max="26" width="5.625" style="2" customWidth="1"/>
    <col min="27" max="27" width="5.625" customWidth="1"/>
    <col min="28" max="28" width="5.625" style="4" customWidth="1"/>
    <col min="29" max="29" width="6.25" customWidth="1"/>
    <col min="30" max="30" width="6.625" customWidth="1"/>
  </cols>
  <sheetData>
    <row r="1" spans="1:63" ht="14.25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8" t="s">
        <v>26</v>
      </c>
      <c r="AB1" s="9" t="s">
        <v>27</v>
      </c>
      <c r="AC1" s="9" t="s">
        <v>28</v>
      </c>
      <c r="AD1" s="10"/>
      <c r="AE1" s="10"/>
      <c r="AF1" s="10"/>
      <c r="AG1" s="10"/>
      <c r="AH1" s="10"/>
      <c r="AI1" s="10"/>
      <c r="AJ1" s="10"/>
      <c r="AK1" s="10"/>
      <c r="AL1" s="10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</row>
    <row r="2" spans="1:63" ht="14.25" customHeight="1" x14ac:dyDescent="0.25">
      <c r="A2" s="12" t="s">
        <v>29</v>
      </c>
      <c r="B2" s="13">
        <v>22.2</v>
      </c>
      <c r="C2" s="13">
        <v>22.2</v>
      </c>
      <c r="D2" s="14">
        <v>22.2</v>
      </c>
      <c r="E2" s="13">
        <v>22.2</v>
      </c>
      <c r="F2" s="13">
        <v>22.3</v>
      </c>
      <c r="G2" s="13">
        <v>22.3</v>
      </c>
      <c r="H2" s="13">
        <v>22.3</v>
      </c>
      <c r="I2" s="13">
        <v>22.3</v>
      </c>
      <c r="J2" s="13">
        <v>22.3</v>
      </c>
      <c r="K2" s="13">
        <v>22.3</v>
      </c>
      <c r="L2" s="13">
        <v>22.5</v>
      </c>
      <c r="M2" s="13">
        <v>22.1</v>
      </c>
      <c r="N2" s="13">
        <v>22.1</v>
      </c>
      <c r="O2" s="13">
        <v>22.1</v>
      </c>
      <c r="P2" s="13">
        <v>22.1</v>
      </c>
      <c r="Q2" s="160">
        <v>22.1</v>
      </c>
      <c r="R2" s="160">
        <v>22.1</v>
      </c>
      <c r="S2" s="15">
        <f>Alex!$M$25</f>
        <v>22.1</v>
      </c>
      <c r="T2" s="15">
        <f>Alex!$M$25</f>
        <v>22.1</v>
      </c>
      <c r="U2" s="15">
        <f>Alex!$M$25</f>
        <v>22.1</v>
      </c>
      <c r="V2" s="15">
        <f>Alex!$M$25</f>
        <v>22.1</v>
      </c>
      <c r="W2" s="15">
        <f>Alex!$M$25</f>
        <v>22.1</v>
      </c>
      <c r="X2" s="15">
        <f>Alex!$M$25</f>
        <v>22.1</v>
      </c>
      <c r="Y2" s="15">
        <f>Alex!$M$25</f>
        <v>22.1</v>
      </c>
      <c r="Z2" s="15">
        <f>Alex!$M$25</f>
        <v>22.1</v>
      </c>
      <c r="AA2" s="15">
        <f>Alex!$M$25</f>
        <v>22.1</v>
      </c>
      <c r="AB2" s="15">
        <f>Alex!$M$25</f>
        <v>22.1</v>
      </c>
      <c r="AC2" s="15">
        <f>Alex!$M$25</f>
        <v>22.1</v>
      </c>
      <c r="AD2" s="15">
        <f>Alex!$M$26</f>
        <v>0</v>
      </c>
      <c r="AE2" s="16"/>
      <c r="AF2" s="16"/>
      <c r="AG2" s="16"/>
      <c r="AH2" s="16"/>
      <c r="AI2" s="16"/>
      <c r="AJ2" s="16"/>
      <c r="AK2" s="16"/>
      <c r="AL2" s="16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spans="1:63" ht="14.25" customHeight="1" x14ac:dyDescent="0.25">
      <c r="A3" s="12" t="s">
        <v>30</v>
      </c>
      <c r="B3" s="13">
        <v>10.199999999999999</v>
      </c>
      <c r="C3" s="13">
        <v>10.199999999999999</v>
      </c>
      <c r="D3" s="14">
        <v>10.199999999999999</v>
      </c>
      <c r="E3" s="13">
        <v>10.199999999999999</v>
      </c>
      <c r="F3" s="13">
        <v>10.199999999999999</v>
      </c>
      <c r="G3" s="13">
        <v>10.199999999999999</v>
      </c>
      <c r="H3" s="13">
        <v>10.199999999999999</v>
      </c>
      <c r="I3" s="13">
        <v>10.199999999999999</v>
      </c>
      <c r="J3" s="13">
        <v>10.199999999999999</v>
      </c>
      <c r="K3" s="13">
        <v>10.199999999999999</v>
      </c>
      <c r="L3" s="13">
        <v>10.199999999999999</v>
      </c>
      <c r="M3" s="13">
        <v>10.199999999999999</v>
      </c>
      <c r="N3" s="13">
        <v>10.199999999999999</v>
      </c>
      <c r="O3" s="13">
        <v>10.199999999999999</v>
      </c>
      <c r="P3" s="13">
        <v>10.199999999999999</v>
      </c>
      <c r="Q3" s="160">
        <v>10.199999999999999</v>
      </c>
      <c r="R3" s="160">
        <v>10.199999999999999</v>
      </c>
      <c r="S3" s="15">
        <f>Andi!$M$25</f>
        <v>10.199999999999999</v>
      </c>
      <c r="T3" s="15">
        <f>Andi!$M$25</f>
        <v>10.199999999999999</v>
      </c>
      <c r="U3" s="15">
        <f>Andi!$M$25</f>
        <v>10.199999999999999</v>
      </c>
      <c r="V3" s="15">
        <f>Andi!$M$25</f>
        <v>10.199999999999999</v>
      </c>
      <c r="W3" s="15">
        <f>Andi!$M$25</f>
        <v>10.199999999999999</v>
      </c>
      <c r="X3" s="15">
        <f>Andi!$M$25</f>
        <v>10.199999999999999</v>
      </c>
      <c r="Y3" s="15">
        <f>Andi!$M$25</f>
        <v>10.199999999999999</v>
      </c>
      <c r="Z3" s="15">
        <f>Andi!$M$25</f>
        <v>10.199999999999999</v>
      </c>
      <c r="AA3" s="15">
        <f>Andi!$M$25</f>
        <v>10.199999999999999</v>
      </c>
      <c r="AB3" s="15">
        <f>Andi!$M$25</f>
        <v>10.199999999999999</v>
      </c>
      <c r="AC3" s="15">
        <f>Andi!$M$25</f>
        <v>10.199999999999999</v>
      </c>
      <c r="AD3" s="15">
        <f>Andi!$M$25</f>
        <v>10.199999999999999</v>
      </c>
      <c r="AE3" s="16"/>
      <c r="AF3" s="16"/>
      <c r="AG3" s="16"/>
      <c r="AH3" s="16"/>
      <c r="AI3" s="16"/>
      <c r="AJ3" s="16"/>
      <c r="AK3" s="16"/>
      <c r="AL3" s="16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</row>
    <row r="4" spans="1:63" ht="14.25" customHeight="1" x14ac:dyDescent="0.2">
      <c r="A4" s="12" t="s">
        <v>31</v>
      </c>
      <c r="B4" s="18">
        <v>26.2</v>
      </c>
      <c r="C4" s="18">
        <v>26.2</v>
      </c>
      <c r="D4" s="19">
        <v>26.2</v>
      </c>
      <c r="E4" s="18">
        <v>26.2</v>
      </c>
      <c r="F4" s="18">
        <v>26.6</v>
      </c>
      <c r="G4" s="18">
        <v>26.4</v>
      </c>
      <c r="H4" s="18">
        <v>26.4</v>
      </c>
      <c r="I4" s="18">
        <v>26.4</v>
      </c>
      <c r="J4" s="18">
        <v>26.4</v>
      </c>
      <c r="K4" s="18">
        <v>26.9</v>
      </c>
      <c r="L4" s="18">
        <v>27.1</v>
      </c>
      <c r="M4" s="18">
        <v>27.1</v>
      </c>
      <c r="N4" s="18">
        <v>27.2</v>
      </c>
      <c r="O4" s="18">
        <v>27.2</v>
      </c>
      <c r="P4" s="18">
        <v>28.3</v>
      </c>
      <c r="Q4" s="161">
        <v>28.7</v>
      </c>
      <c r="R4" s="161">
        <v>28.2</v>
      </c>
      <c r="S4" s="20">
        <f>Bob!$M$25</f>
        <v>28.2</v>
      </c>
      <c r="T4" s="20">
        <f>Bob!$M$25</f>
        <v>28.2</v>
      </c>
      <c r="U4" s="20">
        <f>Bob!$M$25</f>
        <v>28.2</v>
      </c>
      <c r="V4" s="20">
        <f>Bob!$M$25</f>
        <v>28.2</v>
      </c>
      <c r="W4" s="20">
        <f>Bob!$M$25</f>
        <v>28.2</v>
      </c>
      <c r="X4" s="20">
        <f>Bob!$M$25</f>
        <v>28.2</v>
      </c>
      <c r="Y4" s="20">
        <f>Bob!$M$25</f>
        <v>28.2</v>
      </c>
      <c r="Z4" s="20">
        <f>Bob!$M$25</f>
        <v>28.2</v>
      </c>
      <c r="AA4" s="20">
        <f>Bob!$M$25</f>
        <v>28.2</v>
      </c>
      <c r="AB4" s="20">
        <f>Bob!$M$25</f>
        <v>28.2</v>
      </c>
      <c r="AC4" s="20">
        <f>Bob!$M$25</f>
        <v>28.2</v>
      </c>
      <c r="AD4" s="20">
        <f>Bob!$M$25</f>
        <v>28.2</v>
      </c>
      <c r="AE4" s="12"/>
      <c r="AF4" s="12"/>
      <c r="AG4" s="12"/>
      <c r="AH4" s="12"/>
      <c r="AI4" s="12"/>
      <c r="AJ4" s="12"/>
      <c r="AK4" s="12"/>
      <c r="AL4" s="12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</row>
    <row r="5" spans="1:63" ht="14.25" customHeight="1" x14ac:dyDescent="0.2">
      <c r="A5" s="12" t="s">
        <v>32</v>
      </c>
      <c r="B5" s="18">
        <v>28.9</v>
      </c>
      <c r="C5" s="18">
        <v>28.9</v>
      </c>
      <c r="D5" s="19">
        <v>28.9</v>
      </c>
      <c r="E5" s="18">
        <v>28.9</v>
      </c>
      <c r="F5" s="18">
        <v>28.9</v>
      </c>
      <c r="G5" s="18">
        <v>28.9</v>
      </c>
      <c r="H5" s="18">
        <v>28.9</v>
      </c>
      <c r="I5" s="18">
        <v>28.9</v>
      </c>
      <c r="J5" s="18">
        <v>28.9</v>
      </c>
      <c r="K5" s="18">
        <v>28.9</v>
      </c>
      <c r="L5" s="18">
        <v>29.4</v>
      </c>
      <c r="M5" s="18">
        <v>29.4</v>
      </c>
      <c r="N5" s="18">
        <v>29.4</v>
      </c>
      <c r="O5" s="18">
        <v>29.7</v>
      </c>
      <c r="P5" s="18">
        <v>29.7</v>
      </c>
      <c r="Q5" s="161">
        <v>29.7</v>
      </c>
      <c r="R5" s="161">
        <v>29</v>
      </c>
      <c r="S5" s="20">
        <f>Chris!$M$25</f>
        <v>29</v>
      </c>
      <c r="T5" s="20">
        <f>Chris!$M$25</f>
        <v>29</v>
      </c>
      <c r="U5" s="20">
        <f>Chris!$M$25</f>
        <v>29</v>
      </c>
      <c r="V5" s="20">
        <f>Chris!$M$25</f>
        <v>29</v>
      </c>
      <c r="W5" s="20">
        <f>Chris!$M$25</f>
        <v>29</v>
      </c>
      <c r="X5" s="20">
        <f>Chris!$M$25</f>
        <v>29</v>
      </c>
      <c r="Y5" s="20">
        <f>Chris!$M$25</f>
        <v>29</v>
      </c>
      <c r="Z5" s="20">
        <f>Chris!$M$25</f>
        <v>29</v>
      </c>
      <c r="AA5" s="20">
        <f>Chris!$M$25</f>
        <v>29</v>
      </c>
      <c r="AB5" s="20">
        <f>Chris!$M$25</f>
        <v>29</v>
      </c>
      <c r="AC5" s="20">
        <f>Chris!$M$25</f>
        <v>29</v>
      </c>
      <c r="AD5" s="20">
        <f>Chris!$M$25</f>
        <v>29</v>
      </c>
      <c r="AE5" s="12"/>
      <c r="AF5" s="12"/>
      <c r="AG5" s="12"/>
      <c r="AH5" s="12"/>
      <c r="AI5" s="12"/>
      <c r="AJ5" s="12"/>
      <c r="AK5" s="12"/>
      <c r="AL5" s="12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</row>
    <row r="6" spans="1:63" ht="14.25" customHeight="1" x14ac:dyDescent="0.2">
      <c r="A6" s="12" t="s">
        <v>33</v>
      </c>
      <c r="B6" s="18">
        <v>16.399999999999999</v>
      </c>
      <c r="C6" s="18">
        <v>16.399999999999999</v>
      </c>
      <c r="D6" s="19">
        <v>16.399999999999999</v>
      </c>
      <c r="E6" s="18">
        <v>16.399999999999999</v>
      </c>
      <c r="F6" s="18">
        <v>16.399999999999999</v>
      </c>
      <c r="G6" s="18">
        <v>16.399999999999999</v>
      </c>
      <c r="H6" s="18">
        <v>16.399999999999999</v>
      </c>
      <c r="I6" s="18">
        <v>16.399999999999999</v>
      </c>
      <c r="J6" s="18">
        <v>16.399999999999999</v>
      </c>
      <c r="K6" s="18">
        <v>16.399999999999999</v>
      </c>
      <c r="L6" s="18">
        <v>16.399999999999999</v>
      </c>
      <c r="M6" s="18">
        <v>16.399999999999999</v>
      </c>
      <c r="N6" s="18">
        <v>16.399999999999999</v>
      </c>
      <c r="O6" s="18">
        <v>16.399999999999999</v>
      </c>
      <c r="P6" s="18">
        <v>16.399999999999999</v>
      </c>
      <c r="Q6" s="161">
        <v>16.399999999999999</v>
      </c>
      <c r="R6" s="161">
        <v>16.399999999999999</v>
      </c>
      <c r="S6" s="20">
        <f>Derek!$M$25</f>
        <v>16.399999999999999</v>
      </c>
      <c r="T6" s="20">
        <f>Derek!$M$25</f>
        <v>16.399999999999999</v>
      </c>
      <c r="U6" s="20">
        <f>Derek!$M$25</f>
        <v>16.399999999999999</v>
      </c>
      <c r="V6" s="20">
        <f>Derek!$M$25</f>
        <v>16.399999999999999</v>
      </c>
      <c r="W6" s="20">
        <f>Derek!$M$25</f>
        <v>16.399999999999999</v>
      </c>
      <c r="X6" s="20">
        <f>Derek!$M$25</f>
        <v>16.399999999999999</v>
      </c>
      <c r="Y6" s="20">
        <f>Derek!$M$25</f>
        <v>16.399999999999999</v>
      </c>
      <c r="Z6" s="20">
        <f>Derek!$M$25</f>
        <v>16.399999999999999</v>
      </c>
      <c r="AA6" s="20">
        <f>Derek!$M$25</f>
        <v>16.399999999999999</v>
      </c>
      <c r="AB6" s="20">
        <f>Derek!$M$25</f>
        <v>16.399999999999999</v>
      </c>
      <c r="AC6" s="20">
        <f>Derek!$M$25</f>
        <v>16.399999999999999</v>
      </c>
      <c r="AD6" s="20">
        <f>Derek!$M$25</f>
        <v>16.399999999999999</v>
      </c>
      <c r="AE6" s="12"/>
      <c r="AF6" s="12"/>
      <c r="AG6" s="12"/>
      <c r="AH6" s="12"/>
      <c r="AI6" s="12"/>
      <c r="AJ6" s="12"/>
      <c r="AK6" s="12"/>
      <c r="AL6" s="12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</row>
    <row r="7" spans="1:63" ht="14.25" customHeight="1" x14ac:dyDescent="0.2">
      <c r="A7" s="12" t="s">
        <v>34</v>
      </c>
      <c r="B7" s="18">
        <v>12.4</v>
      </c>
      <c r="C7" s="18">
        <v>12.4</v>
      </c>
      <c r="D7" s="19">
        <v>12.4</v>
      </c>
      <c r="E7" s="18">
        <v>12.4</v>
      </c>
      <c r="F7" s="18">
        <v>12.4</v>
      </c>
      <c r="G7" s="18">
        <v>12.4</v>
      </c>
      <c r="H7" s="18">
        <v>12.4</v>
      </c>
      <c r="I7" s="18">
        <v>12.4</v>
      </c>
      <c r="J7" s="18">
        <v>12.4</v>
      </c>
      <c r="K7" s="18">
        <v>12.6</v>
      </c>
      <c r="L7" s="18">
        <v>12.9</v>
      </c>
      <c r="M7" s="18">
        <v>12.1</v>
      </c>
      <c r="N7" s="18">
        <v>12.1</v>
      </c>
      <c r="O7" s="18">
        <v>12.8</v>
      </c>
      <c r="P7" s="18">
        <v>12.8</v>
      </c>
      <c r="Q7" s="161">
        <v>13.1</v>
      </c>
      <c r="R7" s="161">
        <v>13.1</v>
      </c>
      <c r="S7" s="20">
        <f>'Doug Ha'!$M$25</f>
        <v>13.1</v>
      </c>
      <c r="T7" s="20">
        <f>'Doug Ha'!$M$25</f>
        <v>13.1</v>
      </c>
      <c r="U7" s="20">
        <f>'Doug Ha'!$M$25</f>
        <v>13.1</v>
      </c>
      <c r="V7" s="20">
        <f>'Doug Ha'!$M$25</f>
        <v>13.1</v>
      </c>
      <c r="W7" s="20">
        <f>'Doug Ha'!$M$25</f>
        <v>13.1</v>
      </c>
      <c r="X7" s="20">
        <f>'Doug Ha'!$M$25</f>
        <v>13.1</v>
      </c>
      <c r="Y7" s="20">
        <f>'Doug Ha'!$M$25</f>
        <v>13.1</v>
      </c>
      <c r="Z7" s="20">
        <f>'Doug Ha'!$M$25</f>
        <v>13.1</v>
      </c>
      <c r="AA7" s="20">
        <f>'Doug Ha'!$M$25</f>
        <v>13.1</v>
      </c>
      <c r="AB7" s="20">
        <f>'Doug Ha'!$M$25</f>
        <v>13.1</v>
      </c>
      <c r="AC7" s="20">
        <f>'Doug Ha'!$M$25</f>
        <v>13.1</v>
      </c>
      <c r="AD7" s="20">
        <f>'Doug Ha'!$M$25</f>
        <v>13.1</v>
      </c>
      <c r="AE7" s="12"/>
      <c r="AF7" s="12"/>
      <c r="AG7" s="12"/>
      <c r="AH7" s="12"/>
      <c r="AI7" s="12"/>
      <c r="AJ7" s="12"/>
      <c r="AK7" s="12"/>
      <c r="AL7" s="12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</row>
    <row r="8" spans="1:63" ht="14.25" customHeight="1" x14ac:dyDescent="0.2">
      <c r="A8" s="12" t="s">
        <v>35</v>
      </c>
      <c r="B8" s="18">
        <v>19.5</v>
      </c>
      <c r="C8" s="18">
        <v>19.5</v>
      </c>
      <c r="D8" s="19">
        <v>19.5</v>
      </c>
      <c r="E8" s="18">
        <v>19.5</v>
      </c>
      <c r="F8" s="18">
        <v>19.5</v>
      </c>
      <c r="G8" s="18">
        <v>19.5</v>
      </c>
      <c r="H8" s="18">
        <v>19.5</v>
      </c>
      <c r="I8" s="18">
        <v>19.5</v>
      </c>
      <c r="J8" s="18">
        <v>19.5</v>
      </c>
      <c r="K8" s="18">
        <v>19.5</v>
      </c>
      <c r="L8" s="18">
        <v>19.5</v>
      </c>
      <c r="M8" s="18">
        <v>19.5</v>
      </c>
      <c r="N8" s="18">
        <v>19.5</v>
      </c>
      <c r="O8" s="18">
        <v>19.5</v>
      </c>
      <c r="P8" s="18">
        <v>19.5</v>
      </c>
      <c r="Q8" s="161">
        <v>19.5</v>
      </c>
      <c r="R8" s="161">
        <v>19.5</v>
      </c>
      <c r="S8" s="20">
        <f>'Doug Ho'!$M$25</f>
        <v>19.5</v>
      </c>
      <c r="T8" s="20">
        <f>'Doug Ho'!$M$25</f>
        <v>19.5</v>
      </c>
      <c r="U8" s="20">
        <f>'Doug Ho'!$M$25</f>
        <v>19.5</v>
      </c>
      <c r="V8" s="20">
        <f>'Doug Ho'!$M$25</f>
        <v>19.5</v>
      </c>
      <c r="W8" s="20">
        <f>'Doug Ho'!$M$25</f>
        <v>19.5</v>
      </c>
      <c r="X8" s="20">
        <f>'Doug Ho'!$M$25</f>
        <v>19.5</v>
      </c>
      <c r="Y8" s="20">
        <f>'Doug Ho'!$M$25</f>
        <v>19.5</v>
      </c>
      <c r="Z8" s="20">
        <f>'Doug Ho'!$M$25</f>
        <v>19.5</v>
      </c>
      <c r="AA8" s="20">
        <f>'Doug Ho'!$M$25</f>
        <v>19.5</v>
      </c>
      <c r="AB8" s="20">
        <f>'Doug Ho'!$M$25</f>
        <v>19.5</v>
      </c>
      <c r="AC8" s="20">
        <f>'Doug Ho'!$M$25</f>
        <v>19.5</v>
      </c>
      <c r="AD8" s="20">
        <f>'Doug Ha'!$M$25</f>
        <v>13.1</v>
      </c>
      <c r="AE8" s="12"/>
      <c r="AF8" s="12"/>
      <c r="AG8" s="12"/>
      <c r="AH8" s="12"/>
      <c r="AI8" s="12"/>
      <c r="AJ8" s="12"/>
      <c r="AK8" s="12"/>
      <c r="AL8" s="12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</row>
    <row r="9" spans="1:63" ht="14.25" customHeight="1" x14ac:dyDescent="0.2">
      <c r="A9" s="12" t="s">
        <v>36</v>
      </c>
      <c r="B9" s="18">
        <v>26.6</v>
      </c>
      <c r="C9" s="18">
        <v>26.6</v>
      </c>
      <c r="D9" s="19">
        <v>26.6</v>
      </c>
      <c r="E9" s="18">
        <v>26.6</v>
      </c>
      <c r="F9" s="18">
        <v>26.6</v>
      </c>
      <c r="G9" s="18">
        <v>26.6</v>
      </c>
      <c r="H9" s="18">
        <v>26.6</v>
      </c>
      <c r="I9" s="18">
        <v>26.6</v>
      </c>
      <c r="J9" s="18">
        <v>26.6</v>
      </c>
      <c r="K9" s="18">
        <v>26.6</v>
      </c>
      <c r="L9" s="18">
        <v>26.6</v>
      </c>
      <c r="M9" s="18">
        <v>26.6</v>
      </c>
      <c r="N9" s="18">
        <v>26.6</v>
      </c>
      <c r="O9" s="18">
        <v>26.7</v>
      </c>
      <c r="P9" s="18">
        <v>26.7</v>
      </c>
      <c r="Q9" s="161">
        <v>26.7</v>
      </c>
      <c r="R9" s="161">
        <v>26.7</v>
      </c>
      <c r="S9" s="20">
        <f>Ed!$M$25</f>
        <v>26.7</v>
      </c>
      <c r="T9" s="20">
        <f>Ed!$M$25</f>
        <v>26.7</v>
      </c>
      <c r="U9" s="20">
        <f>Ed!$M$25</f>
        <v>26.7</v>
      </c>
      <c r="V9" s="20">
        <f>Ed!$M$25</f>
        <v>26.7</v>
      </c>
      <c r="W9" s="20">
        <f>Ed!$M$25</f>
        <v>26.7</v>
      </c>
      <c r="X9" s="20">
        <f>Ed!$M$25</f>
        <v>26.7</v>
      </c>
      <c r="Y9" s="20">
        <f>Ed!$M$25</f>
        <v>26.7</v>
      </c>
      <c r="Z9" s="20">
        <f>Ed!$M$25</f>
        <v>26.7</v>
      </c>
      <c r="AA9" s="20">
        <f>Ed!$M$25</f>
        <v>26.7</v>
      </c>
      <c r="AB9" s="20">
        <f>Ed!$M$25</f>
        <v>26.7</v>
      </c>
      <c r="AC9" s="20">
        <f>Ed!$M$25</f>
        <v>26.7</v>
      </c>
      <c r="AD9" s="20">
        <f>Ed!$M$25</f>
        <v>26.7</v>
      </c>
      <c r="AE9" s="12"/>
      <c r="AF9" s="12"/>
      <c r="AG9" s="12"/>
      <c r="AH9" s="12"/>
      <c r="AI9" s="12"/>
      <c r="AJ9" s="12"/>
      <c r="AK9" s="12"/>
      <c r="AL9" s="12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</row>
    <row r="10" spans="1:63" ht="14.25" customHeight="1" x14ac:dyDescent="0.2">
      <c r="A10" s="12" t="s">
        <v>37</v>
      </c>
      <c r="B10" s="18">
        <v>12.2</v>
      </c>
      <c r="C10" s="18">
        <v>12.2</v>
      </c>
      <c r="D10" s="19">
        <v>12.2</v>
      </c>
      <c r="E10" s="18">
        <v>12.2</v>
      </c>
      <c r="F10" s="18">
        <v>12.2</v>
      </c>
      <c r="G10" s="18">
        <v>12.2</v>
      </c>
      <c r="H10" s="18">
        <v>12.2</v>
      </c>
      <c r="I10" s="18">
        <v>12.2</v>
      </c>
      <c r="J10" s="18">
        <v>12.2</v>
      </c>
      <c r="K10" s="18">
        <v>12.2</v>
      </c>
      <c r="L10" s="18">
        <v>12.2</v>
      </c>
      <c r="M10" s="18">
        <v>12.2</v>
      </c>
      <c r="N10" s="18">
        <v>12.2</v>
      </c>
      <c r="O10" s="18">
        <v>12.2</v>
      </c>
      <c r="P10" s="18">
        <v>12.2</v>
      </c>
      <c r="Q10" s="161">
        <v>12.2</v>
      </c>
      <c r="R10" s="161">
        <v>12.2</v>
      </c>
      <c r="S10" s="20">
        <f>Guy!$M$25</f>
        <v>12.2</v>
      </c>
      <c r="T10" s="20">
        <f>Guy!$M$25</f>
        <v>12.2</v>
      </c>
      <c r="U10" s="20">
        <f>Guy!$M$25</f>
        <v>12.2</v>
      </c>
      <c r="V10" s="20">
        <f>Guy!$M$25</f>
        <v>12.2</v>
      </c>
      <c r="W10" s="20">
        <f>Guy!$M$25</f>
        <v>12.2</v>
      </c>
      <c r="X10" s="20">
        <f>Guy!$M$25</f>
        <v>12.2</v>
      </c>
      <c r="Y10" s="20">
        <f>Guy!$M$25</f>
        <v>12.2</v>
      </c>
      <c r="Z10" s="20">
        <f>Guy!$M$25</f>
        <v>12.2</v>
      </c>
      <c r="AA10" s="20">
        <f>Guy!$M$25</f>
        <v>12.2</v>
      </c>
      <c r="AB10" s="20">
        <f>Guy!$M$25</f>
        <v>12.2</v>
      </c>
      <c r="AC10" s="20">
        <f>Guy!$M$25</f>
        <v>12.2</v>
      </c>
      <c r="AD10" s="20">
        <f>Guy!$M$25</f>
        <v>12.2</v>
      </c>
      <c r="AE10" s="12"/>
      <c r="AF10" s="12"/>
      <c r="AG10" s="12"/>
      <c r="AH10" s="12"/>
      <c r="AI10" s="12"/>
      <c r="AJ10" s="12"/>
      <c r="AK10" s="12"/>
      <c r="AL10" s="12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</row>
    <row r="11" spans="1:63" ht="14.25" customHeight="1" x14ac:dyDescent="0.2">
      <c r="A11" s="12" t="s">
        <v>38</v>
      </c>
      <c r="B11" s="18">
        <v>46.5</v>
      </c>
      <c r="C11" s="18">
        <v>46.5</v>
      </c>
      <c r="D11" s="19">
        <v>46.5</v>
      </c>
      <c r="E11" s="18">
        <v>46.5</v>
      </c>
      <c r="F11" s="18">
        <v>46.5</v>
      </c>
      <c r="G11" s="18">
        <v>46.5</v>
      </c>
      <c r="H11" s="18">
        <v>46.5</v>
      </c>
      <c r="I11" s="18">
        <v>46.5</v>
      </c>
      <c r="J11" s="18">
        <v>46.5</v>
      </c>
      <c r="K11" s="18">
        <v>46.5</v>
      </c>
      <c r="L11" s="18">
        <v>46.5</v>
      </c>
      <c r="M11" s="18">
        <v>46.9</v>
      </c>
      <c r="N11" s="18">
        <v>47.1</v>
      </c>
      <c r="O11" s="18">
        <v>47.5</v>
      </c>
      <c r="P11" s="18">
        <v>47.5</v>
      </c>
      <c r="Q11" s="161">
        <v>47.8</v>
      </c>
      <c r="R11" s="161">
        <v>48</v>
      </c>
      <c r="S11" s="20">
        <f>Herb!$M$25</f>
        <v>48</v>
      </c>
      <c r="T11" s="20">
        <f>Herb!$M$25</f>
        <v>48</v>
      </c>
      <c r="U11" s="20">
        <f>Herb!$M$25</f>
        <v>48</v>
      </c>
      <c r="V11" s="20">
        <f>Herb!$M$25</f>
        <v>48</v>
      </c>
      <c r="W11" s="20">
        <f>Herb!$M$25</f>
        <v>48</v>
      </c>
      <c r="X11" s="20">
        <f>Herb!$M$25</f>
        <v>48</v>
      </c>
      <c r="Y11" s="20">
        <f>Herb!$M$25</f>
        <v>48</v>
      </c>
      <c r="Z11" s="20">
        <f>Herb!$M$25</f>
        <v>48</v>
      </c>
      <c r="AA11" s="20">
        <f>Herb!$M$25</f>
        <v>48</v>
      </c>
      <c r="AB11" s="20">
        <f>Herb!$M$25</f>
        <v>48</v>
      </c>
      <c r="AC11" s="20">
        <f>Herb!$M$25</f>
        <v>48</v>
      </c>
      <c r="AD11" s="20">
        <f>Herb!$M$25</f>
        <v>48</v>
      </c>
      <c r="AE11" s="12"/>
      <c r="AF11" s="12"/>
      <c r="AG11" s="12"/>
      <c r="AH11" s="12"/>
      <c r="AI11" s="12"/>
      <c r="AJ11" s="12"/>
      <c r="AK11" s="12"/>
      <c r="AL11" s="12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</row>
    <row r="12" spans="1:63" ht="14.25" customHeight="1" x14ac:dyDescent="0.2">
      <c r="A12" s="12" t="s">
        <v>39</v>
      </c>
      <c r="B12" s="18">
        <v>22.1</v>
      </c>
      <c r="C12" s="18">
        <v>22.1</v>
      </c>
      <c r="D12" s="19">
        <v>22.1</v>
      </c>
      <c r="E12" s="18">
        <v>22.1</v>
      </c>
      <c r="F12" s="18">
        <v>22.1</v>
      </c>
      <c r="G12" s="18">
        <v>22.1</v>
      </c>
      <c r="H12" s="18">
        <v>22.1</v>
      </c>
      <c r="I12" s="18">
        <v>22.1</v>
      </c>
      <c r="J12" s="18">
        <v>22.1</v>
      </c>
      <c r="K12" s="18">
        <v>22.1</v>
      </c>
      <c r="L12" s="18">
        <v>22.1</v>
      </c>
      <c r="M12" s="18">
        <v>22.1</v>
      </c>
      <c r="N12" s="18">
        <v>22.1</v>
      </c>
      <c r="O12" s="18">
        <v>22</v>
      </c>
      <c r="P12" s="18">
        <v>22</v>
      </c>
      <c r="Q12" s="161">
        <v>21.8</v>
      </c>
      <c r="R12" s="161">
        <v>21.8</v>
      </c>
      <c r="S12" s="20">
        <f>'Jeff M'!$M$25</f>
        <v>21.8</v>
      </c>
      <c r="T12" s="20">
        <f>'Jeff M'!$M$25</f>
        <v>21.8</v>
      </c>
      <c r="U12" s="20">
        <f>'Jeff M'!$M$25</f>
        <v>21.8</v>
      </c>
      <c r="V12" s="20">
        <f>'Jeff M'!$M$25</f>
        <v>21.8</v>
      </c>
      <c r="W12" s="20">
        <f>'Jeff M'!$M$25</f>
        <v>21.8</v>
      </c>
      <c r="X12" s="20">
        <f>'Jeff M'!$M$25</f>
        <v>21.8</v>
      </c>
      <c r="Y12" s="20">
        <f>'Jeff M'!$M$25</f>
        <v>21.8</v>
      </c>
      <c r="Z12" s="20">
        <f>'Jeff M'!$M$25</f>
        <v>21.8</v>
      </c>
      <c r="AA12" s="20">
        <f>'Jeff M'!$M$25</f>
        <v>21.8</v>
      </c>
      <c r="AB12" s="20">
        <f>'Jeff M'!$M$25</f>
        <v>21.8</v>
      </c>
      <c r="AC12" s="20">
        <f>'Jeff M'!$M$25</f>
        <v>21.8</v>
      </c>
      <c r="AD12" s="20">
        <f>'Jeff M'!$M$25</f>
        <v>21.8</v>
      </c>
      <c r="AE12" s="12"/>
      <c r="AF12" s="12"/>
      <c r="AG12" s="12"/>
      <c r="AH12" s="12"/>
      <c r="AI12" s="12"/>
      <c r="AJ12" s="12"/>
      <c r="AK12" s="12"/>
      <c r="AL12" s="12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</row>
    <row r="13" spans="1:63" ht="14.25" customHeight="1" x14ac:dyDescent="0.2">
      <c r="A13" s="12" t="s">
        <v>40</v>
      </c>
      <c r="B13" s="18">
        <v>14.5</v>
      </c>
      <c r="C13" s="18">
        <v>14.5</v>
      </c>
      <c r="D13" s="19">
        <v>14.5</v>
      </c>
      <c r="E13" s="18">
        <v>14.5</v>
      </c>
      <c r="F13" s="18">
        <v>14.9</v>
      </c>
      <c r="G13" s="18">
        <v>15.1</v>
      </c>
      <c r="H13" s="18">
        <v>15.1</v>
      </c>
      <c r="I13" s="18">
        <v>15.1</v>
      </c>
      <c r="J13" s="18">
        <v>15.4</v>
      </c>
      <c r="K13" s="18">
        <v>15.3</v>
      </c>
      <c r="L13" s="18">
        <v>15.5</v>
      </c>
      <c r="M13" s="18">
        <v>16.3</v>
      </c>
      <c r="N13" s="18">
        <v>15.5</v>
      </c>
      <c r="O13" s="18">
        <v>14.6</v>
      </c>
      <c r="P13" s="18">
        <v>14.7</v>
      </c>
      <c r="Q13" s="161">
        <v>14.7</v>
      </c>
      <c r="R13" s="161">
        <v>13.5</v>
      </c>
      <c r="S13" s="20">
        <f>'Jeff S'!$M$25</f>
        <v>13.5</v>
      </c>
      <c r="T13" s="20">
        <f>'Jeff S'!$M$25</f>
        <v>13.5</v>
      </c>
      <c r="U13" s="20">
        <f>'Jeff S'!$M$25</f>
        <v>13.5</v>
      </c>
      <c r="V13" s="20">
        <f>'Jeff S'!$M$25</f>
        <v>13.5</v>
      </c>
      <c r="W13" s="20">
        <f>'Jeff S'!$M$25</f>
        <v>13.5</v>
      </c>
      <c r="X13" s="20">
        <f>'Jeff S'!$M$25</f>
        <v>13.5</v>
      </c>
      <c r="Y13" s="20">
        <f>'Jeff S'!$M$25</f>
        <v>13.5</v>
      </c>
      <c r="Z13" s="20">
        <f>'Jeff S'!$M$25</f>
        <v>13.5</v>
      </c>
      <c r="AA13" s="20">
        <f>'Jeff S'!$M$25</f>
        <v>13.5</v>
      </c>
      <c r="AB13" s="20">
        <f>'Jeff S'!$M$25</f>
        <v>13.5</v>
      </c>
      <c r="AC13" s="20"/>
      <c r="AD13" s="20"/>
      <c r="AE13" s="12"/>
      <c r="AF13" s="12"/>
      <c r="AG13" s="12"/>
      <c r="AH13" s="12"/>
      <c r="AI13" s="12"/>
      <c r="AJ13" s="12"/>
      <c r="AK13" s="12"/>
      <c r="AL13" s="12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</row>
    <row r="14" spans="1:63" ht="14.25" customHeight="1" x14ac:dyDescent="0.2">
      <c r="A14" s="12" t="s">
        <v>41</v>
      </c>
      <c r="B14" s="18">
        <v>22.3</v>
      </c>
      <c r="C14" s="18">
        <v>22.7</v>
      </c>
      <c r="D14" s="19">
        <v>22.9</v>
      </c>
      <c r="E14" s="18">
        <v>22.9</v>
      </c>
      <c r="F14" s="18">
        <v>22.9</v>
      </c>
      <c r="G14" s="18">
        <v>22.6</v>
      </c>
      <c r="H14" s="18">
        <v>22.6</v>
      </c>
      <c r="I14" s="18">
        <v>22.6</v>
      </c>
      <c r="J14" s="18">
        <v>22.6</v>
      </c>
      <c r="K14" s="18">
        <v>22.6</v>
      </c>
      <c r="L14" s="18">
        <v>23.2</v>
      </c>
      <c r="M14" s="18">
        <v>22.7</v>
      </c>
      <c r="N14" s="18">
        <v>22.7</v>
      </c>
      <c r="O14" s="18">
        <v>23.1</v>
      </c>
      <c r="P14" s="18">
        <v>23.1</v>
      </c>
      <c r="Q14" s="161">
        <v>23</v>
      </c>
      <c r="R14" s="161">
        <v>21.8</v>
      </c>
      <c r="S14" s="20">
        <f>Jim!$M$25</f>
        <v>21.8</v>
      </c>
      <c r="T14" s="20">
        <f>Jim!$M$25</f>
        <v>21.8</v>
      </c>
      <c r="U14" s="20">
        <f>Jim!$M$25</f>
        <v>21.8</v>
      </c>
      <c r="V14" s="20">
        <f>Jim!$M$25</f>
        <v>21.8</v>
      </c>
      <c r="W14" s="20">
        <f>Jim!$M$25</f>
        <v>21.8</v>
      </c>
      <c r="X14" s="20">
        <f>Jim!$M$25</f>
        <v>21.8</v>
      </c>
      <c r="Y14" s="20">
        <f>Jim!$M$25</f>
        <v>21.8</v>
      </c>
      <c r="Z14" s="20">
        <f>Jim!$M$25</f>
        <v>21.8</v>
      </c>
      <c r="AA14" s="20">
        <f>Jim!$M$25</f>
        <v>21.8</v>
      </c>
      <c r="AB14" s="20">
        <f>Jim!$M$25</f>
        <v>21.8</v>
      </c>
      <c r="AC14" s="20">
        <f>Jim!$M$25</f>
        <v>21.8</v>
      </c>
      <c r="AD14" s="20">
        <f>Jim!$M$25</f>
        <v>21.8</v>
      </c>
      <c r="AE14" s="12"/>
      <c r="AF14" s="12"/>
      <c r="AG14" s="12"/>
      <c r="AH14" s="12"/>
      <c r="AI14" s="12"/>
      <c r="AJ14" s="12"/>
      <c r="AK14" s="12"/>
      <c r="AL14" s="12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</row>
    <row r="15" spans="1:63" ht="14.25" customHeight="1" x14ac:dyDescent="0.2">
      <c r="A15" s="12" t="s">
        <v>42</v>
      </c>
      <c r="B15" s="18">
        <v>14.4</v>
      </c>
      <c r="C15" s="18">
        <v>14.4</v>
      </c>
      <c r="D15" s="19">
        <v>14.4</v>
      </c>
      <c r="E15" s="18">
        <v>14.4</v>
      </c>
      <c r="F15" s="18">
        <v>14.4</v>
      </c>
      <c r="G15" s="18">
        <v>14.4</v>
      </c>
      <c r="H15" s="18">
        <v>14.4</v>
      </c>
      <c r="I15" s="18">
        <v>14.4</v>
      </c>
      <c r="J15" s="18">
        <v>14.4</v>
      </c>
      <c r="K15" s="18">
        <v>14.4</v>
      </c>
      <c r="L15" s="18">
        <v>14.4</v>
      </c>
      <c r="M15" s="18">
        <v>14.4</v>
      </c>
      <c r="N15" s="18">
        <v>14.4</v>
      </c>
      <c r="O15" s="18">
        <v>14.4</v>
      </c>
      <c r="P15" s="18">
        <v>14.4</v>
      </c>
      <c r="Q15" s="161">
        <v>14.4</v>
      </c>
      <c r="R15" s="161">
        <v>14.4</v>
      </c>
      <c r="S15" s="20">
        <f>Joe!$M$25</f>
        <v>14.4</v>
      </c>
      <c r="T15" s="20">
        <f>Joe!$M$25</f>
        <v>14.4</v>
      </c>
      <c r="U15" s="20">
        <f>Joe!$M$25</f>
        <v>14.4</v>
      </c>
      <c r="V15" s="20">
        <f>Joe!$M$25</f>
        <v>14.4</v>
      </c>
      <c r="W15" s="20">
        <f>Joe!$M$25</f>
        <v>14.4</v>
      </c>
      <c r="X15" s="20">
        <f>Joe!$M$25</f>
        <v>14.4</v>
      </c>
      <c r="Y15" s="20">
        <f>Joe!$M$25</f>
        <v>14.4</v>
      </c>
      <c r="Z15" s="20">
        <f>Joe!$M$25</f>
        <v>14.4</v>
      </c>
      <c r="AA15" s="20">
        <f>Joe!$M$25</f>
        <v>14.4</v>
      </c>
      <c r="AB15" s="20">
        <f>Joe!$M$25</f>
        <v>14.4</v>
      </c>
      <c r="AC15" s="20">
        <f>Joe!$M$25</f>
        <v>14.4</v>
      </c>
      <c r="AD15" s="20">
        <f>Joe!$M$25</f>
        <v>14.4</v>
      </c>
      <c r="AE15" s="12"/>
      <c r="AF15" s="12"/>
      <c r="AG15" s="12"/>
      <c r="AH15" s="12"/>
      <c r="AI15" s="12"/>
      <c r="AJ15" s="12"/>
      <c r="AK15" s="12"/>
      <c r="AL15" s="12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</row>
    <row r="16" spans="1:63" ht="14.25" customHeight="1" x14ac:dyDescent="0.2">
      <c r="A16" s="12" t="s">
        <v>43</v>
      </c>
      <c r="B16" s="18">
        <v>17.100000000000001</v>
      </c>
      <c r="C16" s="18">
        <v>17.100000000000001</v>
      </c>
      <c r="D16" s="19">
        <v>17.100000000000001</v>
      </c>
      <c r="E16" s="18">
        <v>17.100000000000001</v>
      </c>
      <c r="F16" s="18">
        <v>17.100000000000001</v>
      </c>
      <c r="G16" s="18">
        <v>17.100000000000001</v>
      </c>
      <c r="H16" s="18">
        <v>18.7</v>
      </c>
      <c r="I16" s="18">
        <v>18.7</v>
      </c>
      <c r="J16" s="18">
        <v>18.7</v>
      </c>
      <c r="K16" s="18">
        <v>19.399999999999999</v>
      </c>
      <c r="L16" s="18">
        <v>20.399999999999999</v>
      </c>
      <c r="M16" s="18">
        <v>21.3</v>
      </c>
      <c r="N16" s="18">
        <v>21.3</v>
      </c>
      <c r="O16" s="18">
        <v>21.3</v>
      </c>
      <c r="P16" s="18">
        <v>21.3</v>
      </c>
      <c r="Q16" s="161">
        <v>21.9</v>
      </c>
      <c r="R16" s="161">
        <v>21.9</v>
      </c>
      <c r="S16" s="20">
        <f>'John D'!$M$25</f>
        <v>21.9</v>
      </c>
      <c r="T16" s="20">
        <f>'John D'!$M$25</f>
        <v>21.9</v>
      </c>
      <c r="U16" s="20">
        <f>'John D'!$M$25</f>
        <v>21.9</v>
      </c>
      <c r="V16" s="20">
        <f>'John D'!$M$25</f>
        <v>21.9</v>
      </c>
      <c r="W16" s="20">
        <f>'John D'!$M$25</f>
        <v>21.9</v>
      </c>
      <c r="X16" s="20">
        <f>'John D'!$M$25</f>
        <v>21.9</v>
      </c>
      <c r="Y16" s="20">
        <f>'John D'!$M$25</f>
        <v>21.9</v>
      </c>
      <c r="Z16" s="20">
        <f>'John D'!$M$25</f>
        <v>21.9</v>
      </c>
      <c r="AA16" s="20">
        <f>'John D'!$M$25</f>
        <v>21.9</v>
      </c>
      <c r="AB16" s="20">
        <f>'John D'!$M$25</f>
        <v>21.9</v>
      </c>
      <c r="AC16" s="20">
        <f>'John D'!$M$25</f>
        <v>21.9</v>
      </c>
      <c r="AD16" s="20">
        <f>'John D'!$M$25</f>
        <v>21.9</v>
      </c>
      <c r="AE16" s="12"/>
      <c r="AF16" s="12"/>
      <c r="AG16" s="12"/>
      <c r="AH16" s="12"/>
      <c r="AI16" s="12"/>
      <c r="AJ16" s="12"/>
      <c r="AK16" s="12"/>
      <c r="AL16" s="12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</row>
    <row r="17" spans="1:63" ht="14.25" customHeight="1" x14ac:dyDescent="0.2">
      <c r="A17" s="12" t="s">
        <v>44</v>
      </c>
      <c r="B17" s="18">
        <v>20.8</v>
      </c>
      <c r="C17" s="18">
        <v>20.8</v>
      </c>
      <c r="D17" s="19">
        <v>20.8</v>
      </c>
      <c r="E17" s="18">
        <v>20.8</v>
      </c>
      <c r="F17" s="18">
        <v>20.8</v>
      </c>
      <c r="G17" s="18">
        <v>20.8</v>
      </c>
      <c r="H17" s="18">
        <v>20.8</v>
      </c>
      <c r="I17" s="18">
        <v>20.8</v>
      </c>
      <c r="J17" s="18">
        <v>20.8</v>
      </c>
      <c r="K17" s="18">
        <v>20.8</v>
      </c>
      <c r="L17" s="18">
        <v>20.8</v>
      </c>
      <c r="M17" s="18">
        <v>20.8</v>
      </c>
      <c r="N17" s="18">
        <v>20.8</v>
      </c>
      <c r="O17" s="18">
        <v>20.8</v>
      </c>
      <c r="P17" s="18">
        <v>20.8</v>
      </c>
      <c r="Q17" s="161">
        <v>20.8</v>
      </c>
      <c r="R17" s="161">
        <v>20.8</v>
      </c>
      <c r="S17" s="20">
        <f>'John G'!$M$25</f>
        <v>20.8</v>
      </c>
      <c r="T17" s="20">
        <f>'John G'!$M$25</f>
        <v>20.8</v>
      </c>
      <c r="U17" s="20">
        <f>'John G'!$M$25</f>
        <v>20.8</v>
      </c>
      <c r="V17" s="20">
        <f>'John G'!$M$25</f>
        <v>20.8</v>
      </c>
      <c r="W17" s="20">
        <f>'John G'!$M$25</f>
        <v>20.8</v>
      </c>
      <c r="X17" s="20">
        <f>'John G'!$M$25</f>
        <v>20.8</v>
      </c>
      <c r="Y17" s="20">
        <f>'John G'!$M$25</f>
        <v>20.8</v>
      </c>
      <c r="Z17" s="20">
        <f>'John G'!$M$25</f>
        <v>20.8</v>
      </c>
      <c r="AA17" s="20">
        <f>'John G'!$M$25</f>
        <v>20.8</v>
      </c>
      <c r="AB17" s="20">
        <f>'John G'!$M$25</f>
        <v>20.8</v>
      </c>
      <c r="AC17" s="20">
        <f>'John G'!$M$25</f>
        <v>20.8</v>
      </c>
      <c r="AD17" s="20">
        <f>'John D'!$M$25</f>
        <v>21.9</v>
      </c>
      <c r="AE17" s="12"/>
      <c r="AF17" s="12"/>
      <c r="AG17" s="12"/>
      <c r="AH17" s="12"/>
      <c r="AI17" s="12"/>
      <c r="AJ17" s="12"/>
      <c r="AK17" s="12"/>
      <c r="AL17" s="12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</row>
    <row r="18" spans="1:63" ht="14.25" customHeight="1" x14ac:dyDescent="0.2">
      <c r="A18" s="22" t="s">
        <v>45</v>
      </c>
      <c r="B18" s="18">
        <v>27.3</v>
      </c>
      <c r="C18" s="18">
        <v>27.3</v>
      </c>
      <c r="D18" s="19">
        <v>27.3</v>
      </c>
      <c r="E18" s="18">
        <v>27.3</v>
      </c>
      <c r="F18" s="18">
        <v>27.6</v>
      </c>
      <c r="G18" s="18">
        <v>27.6</v>
      </c>
      <c r="H18" s="18">
        <v>27.6</v>
      </c>
      <c r="I18" s="18">
        <v>27.6</v>
      </c>
      <c r="J18" s="18">
        <v>27.6</v>
      </c>
      <c r="K18" s="18">
        <v>27.9</v>
      </c>
      <c r="L18" s="18">
        <v>28.2</v>
      </c>
      <c r="M18" s="18">
        <v>29.3</v>
      </c>
      <c r="N18" s="18">
        <v>29.3</v>
      </c>
      <c r="O18" s="18">
        <v>29.3</v>
      </c>
      <c r="P18" s="18">
        <v>29.3</v>
      </c>
      <c r="Q18" s="161">
        <v>29.3</v>
      </c>
      <c r="R18" s="161">
        <v>29.3</v>
      </c>
      <c r="S18" s="20">
        <f>'John S'!$M$25</f>
        <v>29.3</v>
      </c>
      <c r="T18" s="20">
        <f>'John S'!$M$25</f>
        <v>29.3</v>
      </c>
      <c r="U18" s="20">
        <f>'John S'!$M$25</f>
        <v>29.3</v>
      </c>
      <c r="V18" s="20">
        <f>'John S'!$M$25</f>
        <v>29.3</v>
      </c>
      <c r="W18" s="20">
        <f>'John S'!$M$25</f>
        <v>29.3</v>
      </c>
      <c r="X18" s="20">
        <f>'John S'!$M$25</f>
        <v>29.3</v>
      </c>
      <c r="Y18" s="20">
        <f>'John S'!$M$25</f>
        <v>29.3</v>
      </c>
      <c r="Z18" s="20">
        <f>'John S'!$M$25</f>
        <v>29.3</v>
      </c>
      <c r="AA18" s="20">
        <f>'John S'!$M$25</f>
        <v>29.3</v>
      </c>
      <c r="AB18" s="20">
        <f>'John S'!$M$25</f>
        <v>29.3</v>
      </c>
      <c r="AC18" s="20">
        <f>'John S'!$M$25</f>
        <v>29.3</v>
      </c>
      <c r="AD18" s="20">
        <f>'John S'!$M$25</f>
        <v>29.3</v>
      </c>
      <c r="AE18" s="12"/>
      <c r="AF18" s="12"/>
      <c r="AG18" s="12"/>
      <c r="AH18" s="12"/>
      <c r="AI18" s="12"/>
      <c r="AJ18" s="12"/>
      <c r="AK18" s="12"/>
      <c r="AL18" s="12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</row>
    <row r="19" spans="1:63" ht="14.25" customHeight="1" x14ac:dyDescent="0.2">
      <c r="A19" s="12" t="s">
        <v>46</v>
      </c>
      <c r="B19" s="18">
        <v>18.2</v>
      </c>
      <c r="C19" s="18">
        <v>18.2</v>
      </c>
      <c r="D19" s="19">
        <v>18.2</v>
      </c>
      <c r="E19" s="18">
        <v>18.2</v>
      </c>
      <c r="F19" s="18">
        <v>18.2</v>
      </c>
      <c r="G19" s="18">
        <v>18.2</v>
      </c>
      <c r="H19" s="18">
        <v>18.2</v>
      </c>
      <c r="I19" s="18">
        <v>18.2</v>
      </c>
      <c r="J19" s="18">
        <v>18.2</v>
      </c>
      <c r="K19" s="18">
        <v>18.2</v>
      </c>
      <c r="L19" s="18">
        <v>18.2</v>
      </c>
      <c r="M19" s="18">
        <v>18.2</v>
      </c>
      <c r="N19" s="18">
        <v>18.2</v>
      </c>
      <c r="O19" s="18">
        <v>18.2</v>
      </c>
      <c r="P19" s="18">
        <v>18.2</v>
      </c>
      <c r="Q19" s="161">
        <v>18.2</v>
      </c>
      <c r="R19" s="161">
        <v>18.2</v>
      </c>
      <c r="S19" s="20">
        <f>Larry!$M$25</f>
        <v>18.2</v>
      </c>
      <c r="T19" s="20">
        <f>Larry!$M$25</f>
        <v>18.2</v>
      </c>
      <c r="U19" s="20">
        <f>Larry!$M$25</f>
        <v>18.2</v>
      </c>
      <c r="V19" s="20">
        <f>Larry!$M$25</f>
        <v>18.2</v>
      </c>
      <c r="W19" s="20">
        <f>Larry!$M$25</f>
        <v>18.2</v>
      </c>
      <c r="X19" s="20">
        <f>Larry!$M$25</f>
        <v>18.2</v>
      </c>
      <c r="Y19" s="20">
        <f>Larry!$M$25</f>
        <v>18.2</v>
      </c>
      <c r="Z19" s="20">
        <f>Larry!$M$25</f>
        <v>18.2</v>
      </c>
      <c r="AA19" s="20">
        <f>Larry!$M$25</f>
        <v>18.2</v>
      </c>
      <c r="AB19" s="20">
        <f>Larry!$M$25</f>
        <v>18.2</v>
      </c>
      <c r="AC19" s="20">
        <f>Larry!$M$25</f>
        <v>18.2</v>
      </c>
      <c r="AD19" s="20">
        <f>Larry!$M$25</f>
        <v>18.2</v>
      </c>
      <c r="AE19" s="12"/>
      <c r="AF19" s="12"/>
      <c r="AG19" s="12"/>
      <c r="AH19" s="12"/>
      <c r="AI19" s="12"/>
      <c r="AJ19" s="12"/>
      <c r="AK19" s="12"/>
      <c r="AL19" s="12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</row>
    <row r="20" spans="1:63" ht="14.25" customHeight="1" x14ac:dyDescent="0.2">
      <c r="A20" s="12" t="s">
        <v>47</v>
      </c>
      <c r="B20" s="18">
        <v>15.4</v>
      </c>
      <c r="C20" s="18">
        <v>15.4</v>
      </c>
      <c r="D20" s="19">
        <v>15.4</v>
      </c>
      <c r="E20" s="18">
        <v>15.4</v>
      </c>
      <c r="F20" s="18">
        <v>15.4</v>
      </c>
      <c r="G20" s="18">
        <v>15.4</v>
      </c>
      <c r="H20" s="18">
        <v>15.4</v>
      </c>
      <c r="I20" s="18">
        <v>15.4</v>
      </c>
      <c r="J20" s="18">
        <v>15.4</v>
      </c>
      <c r="K20" s="18">
        <v>15.4</v>
      </c>
      <c r="L20" s="18">
        <v>15.4</v>
      </c>
      <c r="M20" s="18">
        <v>15.4</v>
      </c>
      <c r="N20" s="18">
        <v>15.4</v>
      </c>
      <c r="O20" s="18">
        <v>15.4</v>
      </c>
      <c r="P20" s="18">
        <v>16.3</v>
      </c>
      <c r="Q20" s="161">
        <v>16.3</v>
      </c>
      <c r="R20" s="161">
        <v>16.5</v>
      </c>
      <c r="S20" s="20">
        <f>Malcolm!$M$25</f>
        <v>16.5</v>
      </c>
      <c r="T20" s="20">
        <f>Malcolm!$M$25</f>
        <v>16.5</v>
      </c>
      <c r="U20" s="20">
        <f>Malcolm!$M$25</f>
        <v>16.5</v>
      </c>
      <c r="V20" s="20">
        <f>Malcolm!$M$25</f>
        <v>16.5</v>
      </c>
      <c r="W20" s="20">
        <f>Malcolm!$M$25</f>
        <v>16.5</v>
      </c>
      <c r="X20" s="20">
        <f>Malcolm!$M$25</f>
        <v>16.5</v>
      </c>
      <c r="Y20" s="20">
        <f>Malcolm!$M$25</f>
        <v>16.5</v>
      </c>
      <c r="Z20" s="20">
        <f>Malcolm!$M$25</f>
        <v>16.5</v>
      </c>
      <c r="AA20" s="20">
        <f>Malcolm!$M$25</f>
        <v>16.5</v>
      </c>
      <c r="AB20" s="20">
        <f>Malcolm!$M$25</f>
        <v>16.5</v>
      </c>
      <c r="AC20" s="20">
        <f>Malcolm!$M$25</f>
        <v>16.5</v>
      </c>
      <c r="AD20" s="20">
        <f>Malcolm!$M$25</f>
        <v>16.5</v>
      </c>
      <c r="AE20" s="12"/>
      <c r="AF20" s="12"/>
      <c r="AG20" s="12"/>
      <c r="AH20" s="12"/>
      <c r="AI20" s="12"/>
      <c r="AJ20" s="12"/>
      <c r="AK20" s="12"/>
      <c r="AL20" s="12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</row>
    <row r="21" spans="1:63" ht="14.25" customHeight="1" x14ac:dyDescent="0.2">
      <c r="A21" s="12" t="s">
        <v>48</v>
      </c>
      <c r="B21" s="18">
        <v>17.399999999999999</v>
      </c>
      <c r="C21" s="18">
        <v>17.399999999999999</v>
      </c>
      <c r="D21" s="19">
        <v>17.399999999999999</v>
      </c>
      <c r="E21" s="18">
        <v>17.399999999999999</v>
      </c>
      <c r="F21" s="18">
        <v>17.399999999999999</v>
      </c>
      <c r="G21" s="18">
        <v>17.399999999999999</v>
      </c>
      <c r="H21" s="18">
        <v>17.399999999999999</v>
      </c>
      <c r="I21" s="18">
        <v>17.399999999999999</v>
      </c>
      <c r="J21" s="18">
        <v>17.399999999999999</v>
      </c>
      <c r="K21" s="18">
        <v>17.399999999999999</v>
      </c>
      <c r="L21" s="18">
        <v>17.399999999999999</v>
      </c>
      <c r="M21" s="18">
        <v>17.399999999999999</v>
      </c>
      <c r="N21" s="18">
        <v>17.399999999999999</v>
      </c>
      <c r="O21" s="18">
        <v>17.399999999999999</v>
      </c>
      <c r="P21" s="18">
        <v>17.399999999999999</v>
      </c>
      <c r="Q21" s="161">
        <v>17.399999999999999</v>
      </c>
      <c r="R21" s="161">
        <v>17.399999999999999</v>
      </c>
      <c r="S21" s="20">
        <f>'Mike C'!$M$25</f>
        <v>17.399999999999999</v>
      </c>
      <c r="T21" s="20">
        <f>'Mike C'!$M$25</f>
        <v>17.399999999999999</v>
      </c>
      <c r="U21" s="20">
        <f>'Mike C'!$M$25</f>
        <v>17.399999999999999</v>
      </c>
      <c r="V21" s="20">
        <f>'Mike C'!$M$25</f>
        <v>17.399999999999999</v>
      </c>
      <c r="W21" s="20">
        <f>'Mike C'!$M$25</f>
        <v>17.399999999999999</v>
      </c>
      <c r="X21" s="20">
        <f>'Mike C'!$M$25</f>
        <v>17.399999999999999</v>
      </c>
      <c r="Y21" s="20">
        <f>'Mike C'!$M$25</f>
        <v>17.399999999999999</v>
      </c>
      <c r="Z21" s="20">
        <f>'Mike C'!$M$25</f>
        <v>17.399999999999999</v>
      </c>
      <c r="AA21" s="20">
        <f>'Mike C'!$M$25</f>
        <v>17.399999999999999</v>
      </c>
      <c r="AB21" s="20">
        <f>'Mike C'!$M$25</f>
        <v>17.399999999999999</v>
      </c>
      <c r="AC21" s="20">
        <f>'Mike C'!$M$25</f>
        <v>17.399999999999999</v>
      </c>
      <c r="AD21" s="20">
        <f>'Mike C'!$M$25</f>
        <v>17.399999999999999</v>
      </c>
      <c r="AE21" s="12"/>
      <c r="AF21" s="12"/>
      <c r="AG21" s="12"/>
      <c r="AH21" s="12"/>
      <c r="AI21" s="12"/>
      <c r="AJ21" s="12"/>
      <c r="AK21" s="12"/>
      <c r="AL21" s="12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</row>
    <row r="22" spans="1:63" ht="14.25" customHeight="1" x14ac:dyDescent="0.2">
      <c r="A22" s="12" t="s">
        <v>49</v>
      </c>
      <c r="B22" s="18">
        <v>14.7</v>
      </c>
      <c r="C22" s="18">
        <v>14.7</v>
      </c>
      <c r="D22" s="19">
        <v>14.7</v>
      </c>
      <c r="E22" s="18">
        <v>14.7</v>
      </c>
      <c r="F22" s="18">
        <v>14.7</v>
      </c>
      <c r="G22" s="18">
        <v>15.4</v>
      </c>
      <c r="H22" s="18">
        <v>15.4</v>
      </c>
      <c r="I22" s="18">
        <v>15.4</v>
      </c>
      <c r="J22" s="18">
        <v>15.5</v>
      </c>
      <c r="K22" s="18">
        <v>16.100000000000001</v>
      </c>
      <c r="L22" s="18">
        <v>17.399999999999999</v>
      </c>
      <c r="M22" s="18">
        <v>17.600000000000001</v>
      </c>
      <c r="N22" s="18">
        <v>17.600000000000001</v>
      </c>
      <c r="O22" s="18">
        <v>17.600000000000001</v>
      </c>
      <c r="P22" s="18">
        <v>17</v>
      </c>
      <c r="Q22" s="161">
        <v>17.5</v>
      </c>
      <c r="R22" s="161">
        <v>16.5</v>
      </c>
      <c r="S22" s="20">
        <f>'Mike F'!$M$25</f>
        <v>16.5</v>
      </c>
      <c r="T22" s="20">
        <f>'Mike F'!$M$25</f>
        <v>16.5</v>
      </c>
      <c r="U22" s="20">
        <f>'Mike F'!$M$25</f>
        <v>16.5</v>
      </c>
      <c r="V22" s="20">
        <f>'Mike F'!$M$25</f>
        <v>16.5</v>
      </c>
      <c r="W22" s="20">
        <f>'Mike F'!$M$25</f>
        <v>16.5</v>
      </c>
      <c r="X22" s="20">
        <f>'Mike F'!$M$25</f>
        <v>16.5</v>
      </c>
      <c r="Y22" s="20">
        <f>'Mike F'!$M$25</f>
        <v>16.5</v>
      </c>
      <c r="Z22" s="20">
        <f>'Mike F'!$M$25</f>
        <v>16.5</v>
      </c>
      <c r="AA22" s="20">
        <f>'Mike F'!$M$25</f>
        <v>16.5</v>
      </c>
      <c r="AB22" s="20">
        <f>'Mike F'!$M$25</f>
        <v>16.5</v>
      </c>
      <c r="AC22" s="20">
        <f>'Mike F'!$M$25</f>
        <v>16.5</v>
      </c>
      <c r="AD22" s="20">
        <f>'Mike F'!$M$25</f>
        <v>16.5</v>
      </c>
    </row>
    <row r="23" spans="1:63" ht="14.25" customHeight="1" x14ac:dyDescent="0.2">
      <c r="A23" s="12" t="s">
        <v>50</v>
      </c>
      <c r="B23" s="18">
        <v>13.7</v>
      </c>
      <c r="C23" s="18">
        <v>13.7</v>
      </c>
      <c r="D23" s="19">
        <v>13.7</v>
      </c>
      <c r="E23" s="18">
        <v>13.7</v>
      </c>
      <c r="F23" s="18">
        <v>13.7</v>
      </c>
      <c r="G23" s="18">
        <v>13.7</v>
      </c>
      <c r="H23" s="18">
        <v>13.7</v>
      </c>
      <c r="I23" s="18">
        <v>13.7</v>
      </c>
      <c r="J23" s="18">
        <v>13.7</v>
      </c>
      <c r="K23" s="18">
        <v>16.5</v>
      </c>
      <c r="L23" s="18">
        <v>15.9</v>
      </c>
      <c r="M23" s="18">
        <v>15.9</v>
      </c>
      <c r="N23" s="18">
        <v>16.3</v>
      </c>
      <c r="O23" s="18">
        <v>16.3</v>
      </c>
      <c r="P23" s="18">
        <v>16.3</v>
      </c>
      <c r="Q23" s="161">
        <v>16.3</v>
      </c>
      <c r="R23" s="161">
        <v>16.3</v>
      </c>
      <c r="S23" s="20">
        <f>'Mike G'!$M$25</f>
        <v>16.3</v>
      </c>
      <c r="T23" s="20">
        <f>'Mike G'!$M$25</f>
        <v>16.3</v>
      </c>
      <c r="U23" s="20">
        <f>'Mike G'!$M$25</f>
        <v>16.3</v>
      </c>
      <c r="V23" s="20">
        <f>'Mike G'!$M$25</f>
        <v>16.3</v>
      </c>
      <c r="W23" s="20">
        <f>'Mike G'!$M$25</f>
        <v>16.3</v>
      </c>
      <c r="X23" s="20">
        <f>'Mike G'!$M$25</f>
        <v>16.3</v>
      </c>
      <c r="Y23" s="20">
        <f>'Mike G'!$M$25</f>
        <v>16.3</v>
      </c>
      <c r="Z23" s="20">
        <f>'Mike G'!$M$25</f>
        <v>16.3</v>
      </c>
      <c r="AA23" s="20">
        <f>'Mike G'!$M$25</f>
        <v>16.3</v>
      </c>
      <c r="AB23" s="20">
        <f>'Mike G'!$M$25</f>
        <v>16.3</v>
      </c>
      <c r="AC23" s="20">
        <f>'Mike G'!$M$25</f>
        <v>16.3</v>
      </c>
      <c r="AD23" s="20">
        <f>'Mike G'!$M$25</f>
        <v>16.3</v>
      </c>
      <c r="AE23" s="20">
        <f>'Mike G'!$M$25</f>
        <v>16.3</v>
      </c>
    </row>
    <row r="24" spans="1:63" ht="14.25" customHeight="1" x14ac:dyDescent="0.2">
      <c r="A24" t="s">
        <v>51</v>
      </c>
      <c r="B24" s="18">
        <v>17.3</v>
      </c>
      <c r="C24" s="18">
        <v>17.3</v>
      </c>
      <c r="D24" s="19">
        <v>17.3</v>
      </c>
      <c r="E24" s="18">
        <v>17.3</v>
      </c>
      <c r="F24" s="18">
        <v>17.3</v>
      </c>
      <c r="G24" s="18">
        <v>17.3</v>
      </c>
      <c r="H24" s="18">
        <v>17.3</v>
      </c>
      <c r="I24" s="18">
        <v>17.3</v>
      </c>
      <c r="J24" s="18">
        <v>17.3</v>
      </c>
      <c r="K24" s="18">
        <v>17.3</v>
      </c>
      <c r="L24" s="18">
        <v>17.3</v>
      </c>
      <c r="M24" s="18">
        <v>17.7</v>
      </c>
      <c r="N24" s="18">
        <v>17.899999999999999</v>
      </c>
      <c r="O24" s="18">
        <v>17.899999999999999</v>
      </c>
      <c r="P24" s="18">
        <v>17.899999999999999</v>
      </c>
      <c r="Q24" s="161">
        <v>18</v>
      </c>
      <c r="R24" s="161">
        <v>18</v>
      </c>
      <c r="S24" s="20">
        <f>'Mike W'!$M$25</f>
        <v>18</v>
      </c>
      <c r="T24" s="20">
        <f>'Mike W'!$M$25</f>
        <v>18</v>
      </c>
      <c r="U24" s="20">
        <f>'Mike W'!$M$25</f>
        <v>18</v>
      </c>
      <c r="V24" s="20">
        <f>'Mike W'!$M$25</f>
        <v>18</v>
      </c>
      <c r="W24" s="20">
        <f>'Mike W'!$M$25</f>
        <v>18</v>
      </c>
      <c r="X24" s="20">
        <f>'Mike W'!$M$25</f>
        <v>18</v>
      </c>
      <c r="Y24" s="20">
        <f>'Mike W'!$M$25</f>
        <v>18</v>
      </c>
      <c r="Z24" s="20">
        <f>'Mike W'!$M$25</f>
        <v>18</v>
      </c>
      <c r="AA24" s="20">
        <f>'Mike W'!$M$25</f>
        <v>18</v>
      </c>
      <c r="AB24" s="20">
        <f>'Mike W'!$M$25</f>
        <v>18</v>
      </c>
      <c r="AC24" s="20">
        <f>'Mike W'!$M$25</f>
        <v>18</v>
      </c>
      <c r="AD24" s="20">
        <f>'Mike W'!$M$25</f>
        <v>18</v>
      </c>
      <c r="AE24" s="12"/>
      <c r="AF24" s="12"/>
      <c r="AG24" s="12"/>
      <c r="AH24" s="12"/>
      <c r="AI24" s="12"/>
      <c r="AJ24" s="12"/>
      <c r="AK24" s="12"/>
      <c r="AL24" s="12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</row>
    <row r="25" spans="1:63" ht="14.25" customHeight="1" x14ac:dyDescent="0.2">
      <c r="A25" s="12" t="s">
        <v>52</v>
      </c>
      <c r="B25" s="18">
        <v>21.1</v>
      </c>
      <c r="C25" s="18">
        <v>21.1</v>
      </c>
      <c r="D25" s="19">
        <v>21.1</v>
      </c>
      <c r="E25" s="18">
        <v>21.1</v>
      </c>
      <c r="F25" s="18">
        <v>21.1</v>
      </c>
      <c r="G25" s="18">
        <v>21.1</v>
      </c>
      <c r="H25" s="18">
        <v>21.1</v>
      </c>
      <c r="I25" s="18">
        <v>21.1</v>
      </c>
      <c r="J25" s="18">
        <v>21.4</v>
      </c>
      <c r="K25" s="18">
        <v>21.4</v>
      </c>
      <c r="L25" s="18">
        <v>21.7</v>
      </c>
      <c r="M25" s="18">
        <v>21.7</v>
      </c>
      <c r="N25" s="18">
        <v>21.7</v>
      </c>
      <c r="O25" s="18">
        <v>21.7</v>
      </c>
      <c r="P25" s="18">
        <v>21.7</v>
      </c>
      <c r="Q25" s="161">
        <v>21.5</v>
      </c>
      <c r="R25" s="161">
        <v>20.8</v>
      </c>
      <c r="S25" s="20">
        <f>Mitch!$M$25</f>
        <v>20.8</v>
      </c>
      <c r="T25" s="20">
        <f>Mitch!$M$25</f>
        <v>20.8</v>
      </c>
      <c r="U25" s="20">
        <f>Mitch!$M$25</f>
        <v>20.8</v>
      </c>
      <c r="V25" s="20">
        <f>Mitch!$M$25</f>
        <v>20.8</v>
      </c>
      <c r="W25" s="20">
        <f>Mitch!$M$25</f>
        <v>20.8</v>
      </c>
      <c r="X25" s="20">
        <f>Mitch!$M$25</f>
        <v>20.8</v>
      </c>
      <c r="Y25" s="20">
        <f>Mitch!$M$25</f>
        <v>20.8</v>
      </c>
      <c r="Z25" s="20">
        <f>Mitch!$M$25</f>
        <v>20.8</v>
      </c>
      <c r="AA25" s="20">
        <f>Mitch!$M$25</f>
        <v>20.8</v>
      </c>
      <c r="AB25" s="20">
        <f>Mitch!$M$25</f>
        <v>20.8</v>
      </c>
      <c r="AC25" s="20">
        <f>Mitch!$M$25</f>
        <v>20.8</v>
      </c>
      <c r="AD25" s="20">
        <f>Mitch!$M$25</f>
        <v>20.8</v>
      </c>
      <c r="AE25" s="12"/>
      <c r="AF25" s="12"/>
      <c r="AG25" s="12"/>
      <c r="AH25" s="12"/>
      <c r="AI25" s="12"/>
      <c r="AJ25" s="12"/>
      <c r="AK25" s="12"/>
      <c r="AL25" s="12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</row>
    <row r="26" spans="1:63" ht="14.25" customHeight="1" x14ac:dyDescent="0.2">
      <c r="A26" s="12" t="s">
        <v>53</v>
      </c>
      <c r="B26" s="18">
        <v>9</v>
      </c>
      <c r="C26" s="18">
        <v>9</v>
      </c>
      <c r="D26" s="19">
        <v>9</v>
      </c>
      <c r="E26" s="18">
        <v>9</v>
      </c>
      <c r="F26" s="18">
        <v>9</v>
      </c>
      <c r="G26" s="18">
        <v>9.1999999999999993</v>
      </c>
      <c r="H26" s="18">
        <v>9.1999999999999993</v>
      </c>
      <c r="I26" s="18">
        <v>9.1999999999999993</v>
      </c>
      <c r="J26" s="18">
        <v>9.3000000000000007</v>
      </c>
      <c r="K26" s="18">
        <v>9.5</v>
      </c>
      <c r="L26" s="18">
        <v>11.6</v>
      </c>
      <c r="M26" s="18">
        <v>12.3</v>
      </c>
      <c r="N26" s="18">
        <v>12</v>
      </c>
      <c r="O26" s="18">
        <v>12</v>
      </c>
      <c r="P26" s="18">
        <v>12.7</v>
      </c>
      <c r="Q26" s="161">
        <v>12.6</v>
      </c>
      <c r="R26" s="161">
        <v>12.1</v>
      </c>
      <c r="S26" s="20">
        <f>Rob!$M$25</f>
        <v>12.1</v>
      </c>
      <c r="T26" s="20">
        <f>Rob!$M$25</f>
        <v>12.1</v>
      </c>
      <c r="U26" s="20">
        <f>Rob!$M$25</f>
        <v>12.1</v>
      </c>
      <c r="V26" s="20">
        <f>Rob!$M$25</f>
        <v>12.1</v>
      </c>
      <c r="W26" s="20">
        <f>Rob!$M$25</f>
        <v>12.1</v>
      </c>
      <c r="X26" s="20">
        <f>Rob!$M$25</f>
        <v>12.1</v>
      </c>
      <c r="Y26" s="20">
        <f>Rob!$M$25</f>
        <v>12.1</v>
      </c>
      <c r="Z26" s="20">
        <f>Rob!$M$25</f>
        <v>12.1</v>
      </c>
      <c r="AA26" s="20">
        <f>Rob!$M$25</f>
        <v>12.1</v>
      </c>
      <c r="AB26" s="20">
        <f>Rob!$M$25</f>
        <v>12.1</v>
      </c>
      <c r="AC26" s="20">
        <f>Rob!$M$25</f>
        <v>12.1</v>
      </c>
      <c r="AD26" s="20">
        <f>Rob!$M$25</f>
        <v>12.1</v>
      </c>
      <c r="AE26" s="12"/>
      <c r="AF26" s="12"/>
      <c r="AG26" s="12"/>
      <c r="AH26" s="12"/>
      <c r="AI26" s="12"/>
      <c r="AJ26" s="12"/>
      <c r="AK26" s="12"/>
      <c r="AL26" s="12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</row>
    <row r="27" spans="1:63" ht="14.25" customHeight="1" x14ac:dyDescent="0.2">
      <c r="A27" s="12" t="s">
        <v>54</v>
      </c>
      <c r="B27" s="18">
        <v>16.600000000000001</v>
      </c>
      <c r="C27" s="18">
        <v>16.600000000000001</v>
      </c>
      <c r="D27" s="19">
        <v>16.600000000000001</v>
      </c>
      <c r="E27" s="18">
        <v>16.600000000000001</v>
      </c>
      <c r="F27" s="18">
        <v>16.600000000000001</v>
      </c>
      <c r="G27" s="18">
        <v>16.600000000000001</v>
      </c>
      <c r="H27" s="18">
        <v>16.600000000000001</v>
      </c>
      <c r="I27" s="18">
        <v>16.600000000000001</v>
      </c>
      <c r="J27" s="18">
        <v>17.600000000000001</v>
      </c>
      <c r="K27" s="18">
        <v>17.600000000000001</v>
      </c>
      <c r="L27" s="18">
        <v>17.600000000000001</v>
      </c>
      <c r="M27" s="18">
        <v>18.100000000000001</v>
      </c>
      <c r="N27" s="18">
        <v>18.100000000000001</v>
      </c>
      <c r="O27" s="18">
        <v>18.3</v>
      </c>
      <c r="P27" s="18">
        <v>18.3</v>
      </c>
      <c r="Q27" s="161">
        <v>17.7</v>
      </c>
      <c r="R27" s="161">
        <v>17.7</v>
      </c>
      <c r="S27" s="20">
        <f>Roger!$M$25</f>
        <v>17.7</v>
      </c>
      <c r="T27" s="20">
        <f>Roger!$M$25</f>
        <v>17.7</v>
      </c>
      <c r="U27" s="20">
        <f>Roger!$M$25</f>
        <v>17.7</v>
      </c>
      <c r="V27" s="20">
        <f>Roger!$M$25</f>
        <v>17.7</v>
      </c>
      <c r="W27" s="20">
        <f>Roger!$M$25</f>
        <v>17.7</v>
      </c>
      <c r="X27" s="20">
        <f>Roger!$M$25</f>
        <v>17.7</v>
      </c>
      <c r="Y27" s="20">
        <f>Roger!$M$25</f>
        <v>17.7</v>
      </c>
      <c r="Z27" s="20">
        <f>Roger!$M$25</f>
        <v>17.7</v>
      </c>
      <c r="AA27" s="20">
        <f>Roger!$M$25</f>
        <v>17.7</v>
      </c>
      <c r="AB27" s="20">
        <f>Roger!$M$25</f>
        <v>17.7</v>
      </c>
      <c r="AC27" s="20">
        <f>Roger!$M$25</f>
        <v>17.7</v>
      </c>
      <c r="AD27" s="20">
        <f>Roger!$M$25</f>
        <v>17.7</v>
      </c>
      <c r="AE27" s="12"/>
      <c r="AF27" s="12"/>
      <c r="AG27" s="12"/>
      <c r="AH27" s="12"/>
      <c r="AI27" s="12"/>
      <c r="AJ27" s="12"/>
      <c r="AK27" s="12"/>
      <c r="AL27" s="12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</row>
    <row r="28" spans="1:63" ht="14.25" customHeight="1" x14ac:dyDescent="0.2">
      <c r="A28" s="12" t="s">
        <v>55</v>
      </c>
      <c r="B28" s="18">
        <v>13</v>
      </c>
      <c r="C28" s="18">
        <v>13.3</v>
      </c>
      <c r="D28" s="19">
        <v>13.1</v>
      </c>
      <c r="E28" s="18">
        <v>14.3</v>
      </c>
      <c r="F28" s="18">
        <v>12.9</v>
      </c>
      <c r="G28" s="18">
        <v>12.9</v>
      </c>
      <c r="H28" s="18">
        <v>12.9</v>
      </c>
      <c r="I28" s="18">
        <v>13</v>
      </c>
      <c r="J28" s="18">
        <v>13.8</v>
      </c>
      <c r="K28" s="18">
        <v>13.8</v>
      </c>
      <c r="L28" s="18">
        <v>14.2</v>
      </c>
      <c r="M28" s="18">
        <v>14.5</v>
      </c>
      <c r="N28" s="18">
        <v>13.4</v>
      </c>
      <c r="O28" s="18">
        <v>11.7</v>
      </c>
      <c r="P28" s="18">
        <v>11.7</v>
      </c>
      <c r="Q28" s="161">
        <v>10.8</v>
      </c>
      <c r="R28" s="161">
        <v>10.3</v>
      </c>
      <c r="S28" s="20">
        <f>Roman!$M$25</f>
        <v>10.3</v>
      </c>
      <c r="T28" s="20">
        <f>Roman!$M$25</f>
        <v>10.3</v>
      </c>
      <c r="U28" s="20">
        <f>Roman!$M$25</f>
        <v>10.3</v>
      </c>
      <c r="V28" s="20">
        <f>Roman!$M$25</f>
        <v>10.3</v>
      </c>
      <c r="W28" s="20">
        <f>Roman!$M$25</f>
        <v>10.3</v>
      </c>
      <c r="X28" s="20">
        <f>Roman!$M$25</f>
        <v>10.3</v>
      </c>
      <c r="Y28" s="20">
        <f>Roman!$M$25</f>
        <v>10.3</v>
      </c>
      <c r="Z28" s="20">
        <f>Roman!$M$25</f>
        <v>10.3</v>
      </c>
      <c r="AA28" s="20">
        <f>Roman!$M$25</f>
        <v>10.3</v>
      </c>
      <c r="AB28" s="20">
        <f>Roman!$M$25</f>
        <v>10.3</v>
      </c>
      <c r="AC28" s="20">
        <f>Roman!$M$25</f>
        <v>10.3</v>
      </c>
      <c r="AD28" s="20">
        <f>Roman!$M$25</f>
        <v>10.3</v>
      </c>
      <c r="AE28" s="12"/>
      <c r="AF28" s="12"/>
      <c r="AG28" s="12"/>
      <c r="AH28" s="12"/>
      <c r="AI28" s="12"/>
      <c r="AJ28" s="12"/>
      <c r="AK28" s="12"/>
      <c r="AL28" s="12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</row>
    <row r="29" spans="1:63" ht="14.25" customHeight="1" x14ac:dyDescent="0.2">
      <c r="A29" s="12" t="s">
        <v>56</v>
      </c>
      <c r="B29" s="18">
        <v>28</v>
      </c>
      <c r="C29" s="18">
        <v>28</v>
      </c>
      <c r="D29" s="19">
        <v>28</v>
      </c>
      <c r="E29" s="18">
        <v>28</v>
      </c>
      <c r="F29" s="18">
        <v>28</v>
      </c>
      <c r="G29" s="18">
        <v>28.5</v>
      </c>
      <c r="H29" s="18">
        <v>28.5</v>
      </c>
      <c r="I29" s="18">
        <v>28.5</v>
      </c>
      <c r="J29" s="18">
        <v>28.1</v>
      </c>
      <c r="K29" s="18">
        <v>28.1</v>
      </c>
      <c r="L29" s="18">
        <v>29.2</v>
      </c>
      <c r="M29" s="18">
        <v>28.1</v>
      </c>
      <c r="N29" s="18">
        <v>28.1</v>
      </c>
      <c r="O29" s="18">
        <v>28.1</v>
      </c>
      <c r="P29" s="18">
        <v>28</v>
      </c>
      <c r="Q29" s="161">
        <v>27.8</v>
      </c>
      <c r="R29" s="161">
        <v>27.2</v>
      </c>
      <c r="S29" s="20">
        <f>Ron!$M$25</f>
        <v>27.2</v>
      </c>
      <c r="T29" s="20">
        <f>Ron!$M$25</f>
        <v>27.2</v>
      </c>
      <c r="U29" s="20">
        <f>Ron!$M$25</f>
        <v>27.2</v>
      </c>
      <c r="V29" s="20">
        <f>Ron!$M$25</f>
        <v>27.2</v>
      </c>
      <c r="W29" s="20">
        <f>Ron!$M$25</f>
        <v>27.2</v>
      </c>
      <c r="X29" s="20">
        <f>Ron!$M$25</f>
        <v>27.2</v>
      </c>
      <c r="Y29" s="20">
        <f>Ron!$M$25</f>
        <v>27.2</v>
      </c>
      <c r="Z29" s="20">
        <f>Ron!$M$25</f>
        <v>27.2</v>
      </c>
      <c r="AA29" s="20">
        <f>Ron!$M$25</f>
        <v>27.2</v>
      </c>
      <c r="AB29" s="20">
        <f>Ron!$M$25</f>
        <v>27.2</v>
      </c>
      <c r="AC29" s="20">
        <f>Ron!$M$25</f>
        <v>27.2</v>
      </c>
      <c r="AD29" s="20" t="e">
        <f>#REF!</f>
        <v>#REF!</v>
      </c>
      <c r="AE29" s="12"/>
      <c r="AF29" s="12"/>
      <c r="AG29" s="12"/>
      <c r="AH29" s="12"/>
      <c r="AI29" s="12"/>
      <c r="AJ29" s="12"/>
      <c r="AK29" s="12"/>
      <c r="AL29" s="12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</row>
    <row r="30" spans="1:63" ht="14.25" customHeight="1" x14ac:dyDescent="0.2">
      <c r="A30" s="12" t="s">
        <v>57</v>
      </c>
      <c r="B30" s="18">
        <v>18.899999999999999</v>
      </c>
      <c r="C30" s="18">
        <v>18.899999999999999</v>
      </c>
      <c r="D30" s="19">
        <v>18.899999999999999</v>
      </c>
      <c r="E30" s="18">
        <v>18.899999999999999</v>
      </c>
      <c r="F30" s="18">
        <v>18.899999999999999</v>
      </c>
      <c r="G30" s="18">
        <v>18.899999999999999</v>
      </c>
      <c r="H30" s="18">
        <v>18.899999999999999</v>
      </c>
      <c r="I30" s="18">
        <v>18.899999999999999</v>
      </c>
      <c r="J30" s="18">
        <v>18.899999999999999</v>
      </c>
      <c r="K30" s="18">
        <v>18.899999999999999</v>
      </c>
      <c r="L30" s="18">
        <v>18.899999999999999</v>
      </c>
      <c r="M30" s="18">
        <v>18.899999999999999</v>
      </c>
      <c r="N30" s="18">
        <v>19.399999999999999</v>
      </c>
      <c r="O30" s="18">
        <v>19.8</v>
      </c>
      <c r="P30" s="18">
        <v>19.8</v>
      </c>
      <c r="Q30" s="161">
        <v>20.100000000000001</v>
      </c>
      <c r="R30" s="161">
        <v>20.100000000000001</v>
      </c>
      <c r="S30" s="20">
        <f>Rudy!$M$25</f>
        <v>20.100000000000001</v>
      </c>
      <c r="T30" s="20">
        <f>Rudy!$M$25</f>
        <v>20.100000000000001</v>
      </c>
      <c r="U30" s="20">
        <f>Rudy!$M$25</f>
        <v>20.100000000000001</v>
      </c>
      <c r="V30" s="20">
        <f>Rudy!$M$25</f>
        <v>20.100000000000001</v>
      </c>
      <c r="W30" s="20">
        <f>Rudy!$M$25</f>
        <v>20.100000000000001</v>
      </c>
      <c r="X30" s="20">
        <f>Rudy!$M$25</f>
        <v>20.100000000000001</v>
      </c>
      <c r="Y30" s="20">
        <f>Rudy!$M$25</f>
        <v>20.100000000000001</v>
      </c>
      <c r="Z30" s="20">
        <f>Rudy!$M$25</f>
        <v>20.100000000000001</v>
      </c>
      <c r="AA30" s="20">
        <f>Rudy!$M$25</f>
        <v>20.100000000000001</v>
      </c>
      <c r="AB30" s="20">
        <f>Rudy!$M$25</f>
        <v>20.100000000000001</v>
      </c>
      <c r="AC30" s="20">
        <f>Rudy!$M$25</f>
        <v>20.100000000000001</v>
      </c>
      <c r="AD30" s="20">
        <f>Rudy!$M$25</f>
        <v>20.100000000000001</v>
      </c>
      <c r="AE30" s="12"/>
      <c r="AF30" s="12"/>
      <c r="AG30" s="12"/>
      <c r="AH30" s="12"/>
      <c r="AI30" s="12"/>
      <c r="AJ30" s="12"/>
      <c r="AK30" s="12"/>
      <c r="AL30" s="12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</row>
    <row r="31" spans="1:63" ht="14.25" customHeight="1" x14ac:dyDescent="0.2">
      <c r="A31" s="12" t="s">
        <v>58</v>
      </c>
      <c r="B31" s="18" t="s">
        <v>28</v>
      </c>
      <c r="C31" s="18" t="s">
        <v>28</v>
      </c>
      <c r="D31" s="19" t="s">
        <v>28</v>
      </c>
      <c r="E31" s="18" t="s">
        <v>28</v>
      </c>
      <c r="F31" s="18" t="s">
        <v>28</v>
      </c>
      <c r="G31" s="18" t="s">
        <v>28</v>
      </c>
      <c r="H31" s="18" t="s">
        <v>28</v>
      </c>
      <c r="I31" s="18" t="s">
        <v>28</v>
      </c>
      <c r="J31" s="18" t="s">
        <v>28</v>
      </c>
      <c r="K31" s="18">
        <v>17.399999999999999</v>
      </c>
      <c r="L31" s="18">
        <v>17.399999999999999</v>
      </c>
      <c r="M31" s="18">
        <v>15</v>
      </c>
      <c r="N31" s="18">
        <v>15</v>
      </c>
      <c r="O31" s="18">
        <v>15</v>
      </c>
      <c r="P31" s="18">
        <v>15.6</v>
      </c>
      <c r="Q31" s="161">
        <v>15.9</v>
      </c>
      <c r="R31" s="161">
        <v>15.9</v>
      </c>
      <c r="S31" s="20">
        <f>Shane!$M$25</f>
        <v>15.9</v>
      </c>
      <c r="T31" s="20">
        <f>Shane!$M$25</f>
        <v>15.9</v>
      </c>
      <c r="U31" s="20">
        <f>Shane!$M$25</f>
        <v>15.9</v>
      </c>
      <c r="V31" s="20">
        <f>Shane!$M$25</f>
        <v>15.9</v>
      </c>
      <c r="W31" s="20">
        <f>Shane!$M$25</f>
        <v>15.9</v>
      </c>
      <c r="X31" s="20">
        <f>Shane!$M$25</f>
        <v>15.9</v>
      </c>
      <c r="Y31" s="20">
        <f>Shane!$M$25</f>
        <v>15.9</v>
      </c>
      <c r="Z31" s="20">
        <f>Shane!$M$25</f>
        <v>15.9</v>
      </c>
      <c r="AA31" s="20">
        <f>Shane!$M$25</f>
        <v>15.9</v>
      </c>
      <c r="AB31" s="20">
        <f>Shane!$M$25</f>
        <v>15.9</v>
      </c>
      <c r="AC31" s="20">
        <f>Shane!$M$25</f>
        <v>15.9</v>
      </c>
      <c r="AD31" s="20">
        <f>Shane!$M$25</f>
        <v>15.9</v>
      </c>
      <c r="AE31" s="12"/>
      <c r="AF31" s="12"/>
      <c r="AG31" s="12"/>
      <c r="AH31" s="12"/>
      <c r="AI31" s="12"/>
      <c r="AJ31" s="12"/>
      <c r="AK31" s="12"/>
      <c r="AL31" s="12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</row>
    <row r="32" spans="1:63" x14ac:dyDescent="0.2">
      <c r="A32" s="23">
        <v>2025</v>
      </c>
      <c r="L32" s="18" t="s">
        <v>28</v>
      </c>
    </row>
  </sheetData>
  <printOptions gridLines="1"/>
  <pageMargins left="0" right="0" top="0" bottom="0" header="0.51181102362204689" footer="0.51181102362204689"/>
  <pageSetup paperSize="9" scale="9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M31"/>
  <sheetViews>
    <sheetView topLeftCell="A2" zoomScale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5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style="107" customWidth="1"/>
  </cols>
  <sheetData>
    <row r="1" spans="1:65" ht="25.55" customHeight="1" x14ac:dyDescent="0.2">
      <c r="A1" s="174" t="s">
        <v>146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99" t="s">
        <v>72</v>
      </c>
      <c r="N2" s="29"/>
      <c r="O2" s="29"/>
      <c r="P2" s="100"/>
      <c r="Q2" s="29"/>
      <c r="R2" s="29"/>
      <c r="S2" s="29"/>
      <c r="T2" s="29"/>
      <c r="U2" s="29"/>
      <c r="V2" s="29"/>
      <c r="W2" s="29"/>
      <c r="X2" s="29"/>
      <c r="Y2" s="25"/>
      <c r="Z2" s="25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99"/>
      <c r="N3" s="29"/>
      <c r="O3" s="29"/>
      <c r="P3" s="100"/>
      <c r="Q3" s="29"/>
      <c r="R3" s="29"/>
      <c r="S3" s="29"/>
      <c r="T3" s="29"/>
      <c r="U3" s="29"/>
      <c r="V3" s="29"/>
      <c r="W3" s="29"/>
      <c r="X3" s="29"/>
      <c r="Y3" s="25"/>
      <c r="Z3" s="25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44535</v>
      </c>
      <c r="B4">
        <v>72</v>
      </c>
      <c r="C4" t="s">
        <v>82</v>
      </c>
      <c r="D4" t="s">
        <v>76</v>
      </c>
      <c r="E4">
        <v>88</v>
      </c>
      <c r="F4">
        <v>88</v>
      </c>
      <c r="G4">
        <f t="shared" ref="G4:G23" si="0">(SUM(E4-M4))</f>
        <v>78</v>
      </c>
      <c r="H4" s="26">
        <v>69.3</v>
      </c>
      <c r="I4">
        <v>121</v>
      </c>
      <c r="J4" s="25">
        <f t="shared" ref="J4:J16" si="1">ROUND(SUM((F4-H4)*113/I4),1)-$K$25</f>
        <v>17.5</v>
      </c>
      <c r="K4" s="34">
        <v>0</v>
      </c>
      <c r="M4" s="107">
        <v>10</v>
      </c>
      <c r="P4" s="55"/>
      <c r="Y4" s="25"/>
      <c r="Z4" s="25"/>
    </row>
    <row r="5" spans="1:65" x14ac:dyDescent="0.2">
      <c r="A5" s="70">
        <v>44545</v>
      </c>
      <c r="B5">
        <v>70</v>
      </c>
      <c r="C5" t="s">
        <v>144</v>
      </c>
      <c r="D5" t="s">
        <v>80</v>
      </c>
      <c r="E5">
        <v>78</v>
      </c>
      <c r="F5">
        <v>77</v>
      </c>
      <c r="G5">
        <f t="shared" si="0"/>
        <v>70</v>
      </c>
      <c r="H5" s="25">
        <v>66</v>
      </c>
      <c r="I5">
        <v>111</v>
      </c>
      <c r="J5" s="25">
        <f t="shared" si="1"/>
        <v>11.2</v>
      </c>
      <c r="K5" s="34">
        <v>0</v>
      </c>
      <c r="L5" s="25">
        <v>11.2</v>
      </c>
      <c r="M5" s="107">
        <v>8</v>
      </c>
    </row>
    <row r="6" spans="1:65" x14ac:dyDescent="0.2">
      <c r="A6" s="24">
        <v>44571</v>
      </c>
      <c r="B6">
        <v>72</v>
      </c>
      <c r="C6" t="s">
        <v>147</v>
      </c>
      <c r="D6" t="s">
        <v>102</v>
      </c>
      <c r="E6">
        <v>85</v>
      </c>
      <c r="F6">
        <v>85</v>
      </c>
      <c r="G6">
        <f t="shared" si="0"/>
        <v>71</v>
      </c>
      <c r="H6" s="25">
        <v>71.5</v>
      </c>
      <c r="I6">
        <v>130</v>
      </c>
      <c r="J6" s="25">
        <f t="shared" si="1"/>
        <v>11.7</v>
      </c>
      <c r="K6" s="34">
        <v>0</v>
      </c>
      <c r="L6" s="25">
        <v>11.7</v>
      </c>
      <c r="M6" s="107">
        <v>14</v>
      </c>
    </row>
    <row r="7" spans="1:65" x14ac:dyDescent="0.2">
      <c r="A7" s="24">
        <v>44595</v>
      </c>
      <c r="B7">
        <v>71</v>
      </c>
      <c r="C7" t="s">
        <v>148</v>
      </c>
      <c r="D7" t="s">
        <v>76</v>
      </c>
      <c r="E7">
        <v>89</v>
      </c>
      <c r="F7">
        <v>87</v>
      </c>
      <c r="G7">
        <f t="shared" si="0"/>
        <v>79</v>
      </c>
      <c r="H7" s="25">
        <v>68.7</v>
      </c>
      <c r="I7">
        <v>117</v>
      </c>
      <c r="J7" s="25">
        <f t="shared" si="1"/>
        <v>17.7</v>
      </c>
      <c r="K7" s="34">
        <v>0</v>
      </c>
      <c r="M7" s="107">
        <v>10</v>
      </c>
    </row>
    <row r="8" spans="1:65" x14ac:dyDescent="0.2">
      <c r="A8" s="24">
        <v>44608</v>
      </c>
      <c r="B8">
        <v>72</v>
      </c>
      <c r="C8" t="s">
        <v>89</v>
      </c>
      <c r="D8" t="s">
        <v>76</v>
      </c>
      <c r="E8">
        <v>88</v>
      </c>
      <c r="F8">
        <v>88</v>
      </c>
      <c r="G8">
        <f t="shared" si="0"/>
        <v>77</v>
      </c>
      <c r="H8" s="25">
        <v>69</v>
      </c>
      <c r="I8">
        <v>126</v>
      </c>
      <c r="J8" s="25">
        <f t="shared" si="1"/>
        <v>17</v>
      </c>
      <c r="K8" s="34">
        <v>0</v>
      </c>
      <c r="L8" s="25" t="s">
        <v>28</v>
      </c>
      <c r="M8" s="107">
        <v>11</v>
      </c>
    </row>
    <row r="9" spans="1:65" x14ac:dyDescent="0.2">
      <c r="A9" s="24">
        <v>44643</v>
      </c>
      <c r="B9">
        <v>72</v>
      </c>
      <c r="C9" t="s">
        <v>75</v>
      </c>
      <c r="D9" t="s">
        <v>76</v>
      </c>
      <c r="E9">
        <v>91</v>
      </c>
      <c r="F9">
        <v>87</v>
      </c>
      <c r="G9">
        <f t="shared" si="0"/>
        <v>82</v>
      </c>
      <c r="H9" s="26">
        <v>68.5</v>
      </c>
      <c r="I9">
        <v>118</v>
      </c>
      <c r="J9" s="25">
        <f t="shared" si="1"/>
        <v>17.7</v>
      </c>
      <c r="K9" s="34">
        <v>0</v>
      </c>
      <c r="M9" s="107">
        <v>9</v>
      </c>
    </row>
    <row r="10" spans="1:65" x14ac:dyDescent="0.2">
      <c r="A10" s="24">
        <v>44650</v>
      </c>
      <c r="B10">
        <v>71</v>
      </c>
      <c r="C10" t="s">
        <v>78</v>
      </c>
      <c r="D10" t="s">
        <v>76</v>
      </c>
      <c r="E10">
        <v>82</v>
      </c>
      <c r="F10">
        <v>82</v>
      </c>
      <c r="G10">
        <f t="shared" si="0"/>
        <v>72</v>
      </c>
      <c r="H10" s="25">
        <v>68.2</v>
      </c>
      <c r="I10">
        <v>121</v>
      </c>
      <c r="J10" s="25">
        <f t="shared" si="1"/>
        <v>12.9</v>
      </c>
      <c r="K10" s="34">
        <v>0</v>
      </c>
      <c r="L10" s="25">
        <v>12.9</v>
      </c>
      <c r="M10" s="108">
        <v>10</v>
      </c>
      <c r="P10" s="100"/>
      <c r="Y10" s="25"/>
      <c r="Z10" s="38"/>
    </row>
    <row r="11" spans="1:65" x14ac:dyDescent="0.2">
      <c r="A11" s="24">
        <v>44657</v>
      </c>
      <c r="B11">
        <v>72</v>
      </c>
      <c r="C11" t="s">
        <v>89</v>
      </c>
      <c r="D11" t="s">
        <v>76</v>
      </c>
      <c r="E11">
        <v>94</v>
      </c>
      <c r="F11">
        <v>93</v>
      </c>
      <c r="G11">
        <f t="shared" si="0"/>
        <v>83</v>
      </c>
      <c r="H11" s="25">
        <v>69</v>
      </c>
      <c r="I11">
        <v>126</v>
      </c>
      <c r="J11" s="25">
        <f t="shared" si="1"/>
        <v>21.5</v>
      </c>
      <c r="K11" s="34">
        <v>0</v>
      </c>
      <c r="M11" s="107">
        <v>11</v>
      </c>
      <c r="P11" s="100"/>
      <c r="Y11" s="25"/>
      <c r="Z11" s="38"/>
    </row>
    <row r="12" spans="1:65" x14ac:dyDescent="0.2">
      <c r="A12" s="24">
        <v>44664</v>
      </c>
      <c r="B12">
        <v>72</v>
      </c>
      <c r="C12" t="s">
        <v>105</v>
      </c>
      <c r="D12" t="s">
        <v>76</v>
      </c>
      <c r="E12">
        <v>90</v>
      </c>
      <c r="F12">
        <v>87</v>
      </c>
      <c r="G12">
        <f t="shared" si="0"/>
        <v>79</v>
      </c>
      <c r="H12" s="25">
        <v>69.2</v>
      </c>
      <c r="I12">
        <v>125</v>
      </c>
      <c r="J12" s="25">
        <f t="shared" si="1"/>
        <v>16.100000000000001</v>
      </c>
      <c r="K12" s="34">
        <v>0</v>
      </c>
      <c r="L12" s="25">
        <v>16.100000000000001</v>
      </c>
      <c r="M12" s="108">
        <v>11</v>
      </c>
      <c r="P12" s="55"/>
      <c r="Y12" s="25"/>
      <c r="Z12" s="25"/>
      <c r="AA12" s="64"/>
    </row>
    <row r="13" spans="1:65" x14ac:dyDescent="0.2">
      <c r="A13" s="24">
        <v>44676</v>
      </c>
      <c r="B13">
        <v>70</v>
      </c>
      <c r="C13" t="s">
        <v>144</v>
      </c>
      <c r="D13" t="s">
        <v>80</v>
      </c>
      <c r="E13">
        <v>85</v>
      </c>
      <c r="F13">
        <v>85</v>
      </c>
      <c r="G13">
        <f t="shared" si="0"/>
        <v>77</v>
      </c>
      <c r="H13" s="25">
        <v>66</v>
      </c>
      <c r="I13">
        <v>111</v>
      </c>
      <c r="J13" s="25">
        <f t="shared" si="1"/>
        <v>19.3</v>
      </c>
      <c r="K13" s="34">
        <v>0</v>
      </c>
      <c r="M13" s="107">
        <v>8</v>
      </c>
      <c r="P13" s="55"/>
      <c r="Y13" s="25"/>
      <c r="Z13" s="25"/>
      <c r="AA13" s="64"/>
    </row>
    <row r="14" spans="1:65" x14ac:dyDescent="0.2">
      <c r="A14" s="24">
        <v>44678</v>
      </c>
      <c r="B14">
        <v>70</v>
      </c>
      <c r="C14" t="s">
        <v>79</v>
      </c>
      <c r="D14" t="s">
        <v>80</v>
      </c>
      <c r="E14">
        <v>85</v>
      </c>
      <c r="F14">
        <v>85</v>
      </c>
      <c r="G14">
        <f t="shared" si="0"/>
        <v>74</v>
      </c>
      <c r="H14" s="25">
        <v>67.900000000000006</v>
      </c>
      <c r="I14">
        <v>121</v>
      </c>
      <c r="J14" s="25">
        <f t="shared" si="1"/>
        <v>16</v>
      </c>
      <c r="K14" s="34">
        <v>0</v>
      </c>
      <c r="L14" s="25">
        <v>16</v>
      </c>
      <c r="M14" s="108">
        <v>11</v>
      </c>
      <c r="P14" s="55"/>
      <c r="Y14" s="25"/>
      <c r="Z14" s="25"/>
    </row>
    <row r="15" spans="1:65" x14ac:dyDescent="0.2">
      <c r="A15" s="24">
        <v>44867</v>
      </c>
      <c r="B15">
        <v>72</v>
      </c>
      <c r="C15" t="s">
        <v>89</v>
      </c>
      <c r="D15" t="s">
        <v>76</v>
      </c>
      <c r="E15">
        <v>92</v>
      </c>
      <c r="F15">
        <v>91</v>
      </c>
      <c r="G15">
        <f t="shared" si="0"/>
        <v>81</v>
      </c>
      <c r="H15" s="25">
        <v>69</v>
      </c>
      <c r="I15">
        <v>126</v>
      </c>
      <c r="J15" s="25">
        <f t="shared" si="1"/>
        <v>19.7</v>
      </c>
      <c r="K15" s="34">
        <v>0</v>
      </c>
      <c r="M15" s="107">
        <v>11</v>
      </c>
      <c r="P15" s="100"/>
      <c r="Y15" s="25"/>
      <c r="Z15" s="38"/>
    </row>
    <row r="16" spans="1:65" x14ac:dyDescent="0.2">
      <c r="A16" s="24">
        <v>45040</v>
      </c>
      <c r="B16">
        <v>70</v>
      </c>
      <c r="C16" t="s">
        <v>111</v>
      </c>
      <c r="D16" t="s">
        <v>76</v>
      </c>
      <c r="E16">
        <v>92</v>
      </c>
      <c r="F16">
        <v>92</v>
      </c>
      <c r="G16">
        <f t="shared" si="0"/>
        <v>81</v>
      </c>
      <c r="H16" s="25">
        <v>67.900000000000006</v>
      </c>
      <c r="I16">
        <v>121</v>
      </c>
      <c r="J16" s="25">
        <f t="shared" si="1"/>
        <v>22.5</v>
      </c>
      <c r="M16" s="107">
        <v>11</v>
      </c>
      <c r="P16" s="100"/>
      <c r="Y16" s="25"/>
      <c r="Z16" s="25"/>
    </row>
    <row r="17" spans="1:26" x14ac:dyDescent="0.2">
      <c r="A17" s="24">
        <v>45042</v>
      </c>
      <c r="B17">
        <v>72</v>
      </c>
      <c r="C17" t="s">
        <v>105</v>
      </c>
      <c r="D17" t="s">
        <v>76</v>
      </c>
      <c r="E17">
        <v>89</v>
      </c>
      <c r="F17">
        <v>89</v>
      </c>
      <c r="G17">
        <f t="shared" si="0"/>
        <v>78</v>
      </c>
      <c r="H17" s="3">
        <v>69.2</v>
      </c>
      <c r="I17">
        <v>125</v>
      </c>
      <c r="J17" s="25">
        <f t="shared" ref="J17:J18" si="2">ROUND(SUM((F17-H17)*113/I17),1)</f>
        <v>17.899999999999999</v>
      </c>
      <c r="M17" s="3">
        <v>11</v>
      </c>
      <c r="P17" s="100"/>
      <c r="Y17" s="25"/>
      <c r="Z17" s="25"/>
    </row>
    <row r="18" spans="1:26" x14ac:dyDescent="0.2">
      <c r="A18" s="24">
        <v>45196</v>
      </c>
      <c r="B18">
        <v>72</v>
      </c>
      <c r="C18" t="s">
        <v>96</v>
      </c>
      <c r="D18" t="s">
        <v>76</v>
      </c>
      <c r="E18">
        <v>102</v>
      </c>
      <c r="F18">
        <v>100</v>
      </c>
      <c r="G18">
        <f t="shared" si="0"/>
        <v>90</v>
      </c>
      <c r="H18" s="25">
        <v>70.3</v>
      </c>
      <c r="I18">
        <v>130</v>
      </c>
      <c r="J18" s="25">
        <f t="shared" si="2"/>
        <v>25.8</v>
      </c>
      <c r="K18" s="34">
        <v>0</v>
      </c>
      <c r="M18" s="107">
        <v>12</v>
      </c>
      <c r="P18" s="55"/>
      <c r="Y18" s="25"/>
      <c r="Z18" s="25"/>
    </row>
    <row r="19" spans="1:26" x14ac:dyDescent="0.2">
      <c r="A19" s="24">
        <v>45315</v>
      </c>
      <c r="B19">
        <v>71</v>
      </c>
      <c r="C19" t="s">
        <v>78</v>
      </c>
      <c r="D19" t="s">
        <v>76</v>
      </c>
      <c r="E19">
        <v>97</v>
      </c>
      <c r="F19">
        <v>91</v>
      </c>
      <c r="G19">
        <f t="shared" si="0"/>
        <v>87</v>
      </c>
      <c r="H19" s="26">
        <v>68.2</v>
      </c>
      <c r="I19">
        <v>121</v>
      </c>
      <c r="J19" s="25">
        <f t="shared" ref="J19:J23" si="3">ROUND(SUM((F19-H19)*113/I19),1)-$K$25</f>
        <v>21.3</v>
      </c>
      <c r="K19" s="61">
        <v>0</v>
      </c>
      <c r="M19">
        <v>10</v>
      </c>
      <c r="P19" s="100"/>
      <c r="Y19" s="25"/>
      <c r="Z19" s="25"/>
    </row>
    <row r="20" spans="1:26" x14ac:dyDescent="0.2">
      <c r="A20" s="24">
        <v>45350</v>
      </c>
      <c r="B20">
        <v>72</v>
      </c>
      <c r="C20" t="s">
        <v>96</v>
      </c>
      <c r="D20" t="s">
        <v>76</v>
      </c>
      <c r="E20">
        <v>90</v>
      </c>
      <c r="F20">
        <v>90</v>
      </c>
      <c r="G20">
        <f t="shared" si="0"/>
        <v>78</v>
      </c>
      <c r="H20">
        <v>70.3</v>
      </c>
      <c r="I20">
        <v>130</v>
      </c>
      <c r="J20" s="25">
        <f t="shared" si="3"/>
        <v>17.100000000000001</v>
      </c>
      <c r="K20" s="34">
        <v>0</v>
      </c>
      <c r="M20">
        <v>12</v>
      </c>
      <c r="P20" s="55"/>
      <c r="Y20" s="25"/>
      <c r="Z20" s="25"/>
    </row>
    <row r="21" spans="1:26" x14ac:dyDescent="0.2">
      <c r="A21" s="24">
        <v>45371</v>
      </c>
      <c r="B21">
        <v>72</v>
      </c>
      <c r="C21" t="s">
        <v>77</v>
      </c>
      <c r="D21" t="s">
        <v>76</v>
      </c>
      <c r="E21">
        <v>80</v>
      </c>
      <c r="F21">
        <v>80</v>
      </c>
      <c r="G21">
        <f t="shared" si="0"/>
        <v>70</v>
      </c>
      <c r="H21">
        <v>69</v>
      </c>
      <c r="I21">
        <v>118</v>
      </c>
      <c r="J21" s="25">
        <f t="shared" si="3"/>
        <v>10.5</v>
      </c>
      <c r="K21" s="34">
        <v>0</v>
      </c>
      <c r="L21" s="25">
        <v>10.5</v>
      </c>
      <c r="M21">
        <v>10</v>
      </c>
      <c r="P21" s="100"/>
      <c r="Y21" s="25"/>
      <c r="Z21" s="38"/>
    </row>
    <row r="22" spans="1:26" x14ac:dyDescent="0.2">
      <c r="A22" s="24">
        <v>45478</v>
      </c>
      <c r="B22">
        <v>72</v>
      </c>
      <c r="C22" t="s">
        <v>149</v>
      </c>
      <c r="D22" t="s">
        <v>76</v>
      </c>
      <c r="E22">
        <v>81</v>
      </c>
      <c r="F22">
        <v>81</v>
      </c>
      <c r="G22">
        <f t="shared" si="0"/>
        <v>69</v>
      </c>
      <c r="H22">
        <v>70.3</v>
      </c>
      <c r="I22">
        <v>128</v>
      </c>
      <c r="J22" s="25">
        <f t="shared" si="3"/>
        <v>9.4</v>
      </c>
      <c r="L22" s="25">
        <v>9.4</v>
      </c>
      <c r="M22">
        <v>12</v>
      </c>
      <c r="P22" s="55"/>
      <c r="Y22" s="25"/>
      <c r="Z22" s="25"/>
    </row>
    <row r="23" spans="1:26" x14ac:dyDescent="0.2">
      <c r="A23" s="24">
        <v>45567</v>
      </c>
      <c r="B23">
        <v>72</v>
      </c>
      <c r="C23" t="s">
        <v>125</v>
      </c>
      <c r="D23" t="s">
        <v>76</v>
      </c>
      <c r="E23">
        <v>80</v>
      </c>
      <c r="F23">
        <v>80</v>
      </c>
      <c r="G23">
        <f t="shared" si="0"/>
        <v>70</v>
      </c>
      <c r="H23" s="26">
        <v>68.8</v>
      </c>
      <c r="I23">
        <v>122</v>
      </c>
      <c r="J23" s="25">
        <f t="shared" si="3"/>
        <v>10.4</v>
      </c>
      <c r="K23" s="69">
        <v>0</v>
      </c>
      <c r="L23" s="25">
        <v>10.4</v>
      </c>
      <c r="M23">
        <v>10</v>
      </c>
      <c r="O23" s="39" t="s">
        <v>28</v>
      </c>
    </row>
    <row r="24" spans="1:26" x14ac:dyDescent="0.2">
      <c r="O24" s="39"/>
    </row>
    <row r="25" spans="1:26" x14ac:dyDescent="0.2">
      <c r="G25" t="s">
        <v>28</v>
      </c>
      <c r="J25" s="25" t="s">
        <v>28</v>
      </c>
      <c r="K25" s="25">
        <v>0</v>
      </c>
      <c r="L25" s="38">
        <f>SUM(L4:L23)</f>
        <v>98.200000000000017</v>
      </c>
      <c r="M25" s="38">
        <f>TRUNC(SUM(L25/8),1)</f>
        <v>12.2</v>
      </c>
      <c r="O25" t="s">
        <v>92</v>
      </c>
      <c r="P25" s="176"/>
      <c r="Q25" s="176"/>
    </row>
    <row r="26" spans="1:26" x14ac:dyDescent="0.2">
      <c r="A26" s="36"/>
      <c r="G26" t="s">
        <v>28</v>
      </c>
      <c r="H26" s="37" t="s">
        <v>28</v>
      </c>
      <c r="I26" s="37" t="s">
        <v>28</v>
      </c>
      <c r="J26" s="25" t="s">
        <v>28</v>
      </c>
      <c r="K26" s="25" t="s">
        <v>28</v>
      </c>
      <c r="L26" s="38" t="s">
        <v>28</v>
      </c>
      <c r="M26" s="107">
        <f>IF(E26&gt;0,ROUND(SUM($M$25*I26)/113+(H26-B26),0),0)</f>
        <v>0</v>
      </c>
      <c r="O26" s="39" t="s">
        <v>28</v>
      </c>
    </row>
    <row r="27" spans="1:26" x14ac:dyDescent="0.2">
      <c r="O27" s="39" t="s">
        <v>28</v>
      </c>
      <c r="P27" s="26"/>
      <c r="Q27" s="40"/>
    </row>
    <row r="28" spans="1:26" x14ac:dyDescent="0.2">
      <c r="O28" s="39" t="s">
        <v>28</v>
      </c>
      <c r="P28" s="26"/>
      <c r="Q28" s="40"/>
    </row>
    <row r="29" spans="1:26" x14ac:dyDescent="0.2">
      <c r="A29" s="24" t="s">
        <v>28</v>
      </c>
      <c r="M29" s="107" t="s">
        <v>28</v>
      </c>
      <c r="O29" s="39" t="s">
        <v>28</v>
      </c>
      <c r="P29" s="26"/>
      <c r="Q29" s="40"/>
    </row>
    <row r="30" spans="1:26" x14ac:dyDescent="0.2">
      <c r="A30" s="24" t="s">
        <v>28</v>
      </c>
      <c r="O30" s="39" t="s">
        <v>28</v>
      </c>
    </row>
    <row r="31" spans="1:26" x14ac:dyDescent="0.2">
      <c r="O31" s="39" t="s">
        <v>28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85" priority="2" stopIfTrue="1" operator="lessThanOrEqual">
      <formula>0</formula>
    </cfRule>
    <cfRule type="cellIs" dxfId="84" priority="3" stopIfTrue="1" operator="lessThanOrEqual">
      <formula>$M$25-10</formula>
    </cfRule>
    <cfRule type="cellIs" dxfId="83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M35"/>
  <sheetViews>
    <sheetView zoomScale="110" workbookViewId="0">
      <selection activeCell="J29" sqref="J29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5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style="64" customWidth="1"/>
  </cols>
  <sheetData>
    <row r="1" spans="1:65" ht="25.55" customHeight="1" x14ac:dyDescent="0.2">
      <c r="A1" s="174" t="s">
        <v>150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9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100"/>
      <c r="Q2" s="29"/>
      <c r="R2" s="29"/>
      <c r="S2" s="29"/>
      <c r="T2" s="29"/>
      <c r="U2" s="29"/>
      <c r="V2" s="29"/>
      <c r="W2" s="29"/>
      <c r="X2" s="29"/>
      <c r="Y2" s="25"/>
      <c r="Z2" s="25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100"/>
      <c r="Q3" s="29"/>
      <c r="R3" s="29"/>
      <c r="S3" s="29"/>
      <c r="T3" s="29"/>
      <c r="U3" s="29"/>
      <c r="V3" s="29"/>
      <c r="W3" s="29"/>
      <c r="X3" s="29"/>
      <c r="Y3" s="25"/>
      <c r="Z3" s="25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45600</v>
      </c>
      <c r="B4">
        <v>72</v>
      </c>
      <c r="C4" t="s">
        <v>106</v>
      </c>
      <c r="D4" t="s">
        <v>95</v>
      </c>
      <c r="E4">
        <v>125</v>
      </c>
      <c r="F4">
        <v>120</v>
      </c>
      <c r="G4" s="102">
        <f t="shared" ref="G4:G23" si="0">(SUM(E4-M4))</f>
        <v>82</v>
      </c>
      <c r="H4" s="25">
        <v>67.3</v>
      </c>
      <c r="I4">
        <v>119</v>
      </c>
      <c r="J4" s="25">
        <f t="shared" ref="J4:J23" si="1">ROUND(SUM((F4-H4)*113/I4),1)-$K$25</f>
        <v>48</v>
      </c>
      <c r="K4" s="34"/>
      <c r="L4" s="25">
        <v>50</v>
      </c>
      <c r="M4" s="107">
        <v>43</v>
      </c>
      <c r="P4" s="55"/>
      <c r="Y4" s="25"/>
      <c r="Z4" s="25"/>
    </row>
    <row r="5" spans="1:65" x14ac:dyDescent="0.2">
      <c r="A5" s="24">
        <v>45602</v>
      </c>
      <c r="B5">
        <v>71</v>
      </c>
      <c r="C5" t="s">
        <v>107</v>
      </c>
      <c r="D5" t="s">
        <v>102</v>
      </c>
      <c r="E5">
        <v>119</v>
      </c>
      <c r="F5">
        <v>119</v>
      </c>
      <c r="G5" s="102">
        <f t="shared" si="0"/>
        <v>79</v>
      </c>
      <c r="H5" s="25">
        <v>65.099999999999994</v>
      </c>
      <c r="I5">
        <v>116</v>
      </c>
      <c r="J5" s="25">
        <f t="shared" si="1"/>
        <v>50.5</v>
      </c>
      <c r="K5" s="34"/>
      <c r="M5" s="107">
        <v>40</v>
      </c>
    </row>
    <row r="6" spans="1:65" x14ac:dyDescent="0.2">
      <c r="A6" s="24">
        <v>45609</v>
      </c>
      <c r="B6">
        <v>72</v>
      </c>
      <c r="C6" t="s">
        <v>75</v>
      </c>
      <c r="D6" t="s">
        <v>95</v>
      </c>
      <c r="E6">
        <v>120</v>
      </c>
      <c r="F6">
        <v>116</v>
      </c>
      <c r="G6" s="102">
        <f t="shared" si="0"/>
        <v>81</v>
      </c>
      <c r="H6" s="25">
        <v>65.3</v>
      </c>
      <c r="I6">
        <v>115</v>
      </c>
      <c r="J6" s="25">
        <f t="shared" si="1"/>
        <v>47.8</v>
      </c>
      <c r="K6" s="34">
        <v>0</v>
      </c>
      <c r="L6" s="25">
        <v>49.8</v>
      </c>
      <c r="M6" s="107">
        <v>39</v>
      </c>
    </row>
    <row r="7" spans="1:65" x14ac:dyDescent="0.2">
      <c r="A7" s="24">
        <v>45614</v>
      </c>
      <c r="B7">
        <v>72</v>
      </c>
      <c r="C7" t="s">
        <v>108</v>
      </c>
      <c r="D7" t="s">
        <v>102</v>
      </c>
      <c r="E7">
        <v>119</v>
      </c>
      <c r="F7">
        <v>115</v>
      </c>
      <c r="G7" s="102">
        <f t="shared" si="0"/>
        <v>79</v>
      </c>
      <c r="H7" s="25">
        <v>67.5</v>
      </c>
      <c r="I7">
        <v>112</v>
      </c>
      <c r="J7" s="25">
        <f t="shared" si="1"/>
        <v>45.9</v>
      </c>
      <c r="K7" s="34">
        <v>0</v>
      </c>
      <c r="L7" s="25">
        <v>47.9</v>
      </c>
      <c r="M7" s="107">
        <v>40</v>
      </c>
    </row>
    <row r="8" spans="1:65" x14ac:dyDescent="0.2">
      <c r="A8" s="24">
        <v>45616</v>
      </c>
      <c r="B8">
        <v>72</v>
      </c>
      <c r="C8" t="s">
        <v>89</v>
      </c>
      <c r="D8" t="s">
        <v>102</v>
      </c>
      <c r="E8">
        <v>123</v>
      </c>
      <c r="F8">
        <v>120</v>
      </c>
      <c r="G8">
        <f t="shared" si="0"/>
        <v>79</v>
      </c>
      <c r="H8">
        <v>66.900000000000006</v>
      </c>
      <c r="I8">
        <v>123</v>
      </c>
      <c r="J8" s="25">
        <f t="shared" si="1"/>
        <v>46.8</v>
      </c>
      <c r="L8" s="25">
        <v>48.8</v>
      </c>
      <c r="M8">
        <v>44</v>
      </c>
    </row>
    <row r="9" spans="1:65" x14ac:dyDescent="0.2">
      <c r="A9" s="24">
        <v>45621</v>
      </c>
      <c r="B9">
        <v>72</v>
      </c>
      <c r="C9" t="s">
        <v>109</v>
      </c>
      <c r="D9" t="s">
        <v>102</v>
      </c>
      <c r="E9">
        <v>119</v>
      </c>
      <c r="F9">
        <v>119</v>
      </c>
      <c r="G9" s="102">
        <f t="shared" si="0"/>
        <v>76</v>
      </c>
      <c r="H9" s="25">
        <v>67.3</v>
      </c>
      <c r="I9">
        <v>118</v>
      </c>
      <c r="J9" s="25">
        <f t="shared" si="1"/>
        <v>47.5</v>
      </c>
      <c r="L9" s="25">
        <v>49.5</v>
      </c>
      <c r="M9" s="107">
        <v>43</v>
      </c>
      <c r="P9" s="100"/>
      <c r="Y9" s="25"/>
      <c r="Z9" s="38"/>
    </row>
    <row r="10" spans="1:65" x14ac:dyDescent="0.2">
      <c r="A10" s="24">
        <v>45631</v>
      </c>
      <c r="B10">
        <v>72</v>
      </c>
      <c r="C10" t="s">
        <v>77</v>
      </c>
      <c r="D10" t="s">
        <v>95</v>
      </c>
      <c r="E10">
        <v>110</v>
      </c>
      <c r="F10">
        <v>110</v>
      </c>
      <c r="G10" s="102">
        <f t="shared" si="0"/>
        <v>69</v>
      </c>
      <c r="H10" s="25">
        <v>66.2</v>
      </c>
      <c r="I10">
        <v>111</v>
      </c>
      <c r="J10" s="25">
        <f t="shared" si="1"/>
        <v>42.6</v>
      </c>
      <c r="K10" s="109">
        <v>0</v>
      </c>
      <c r="L10" s="25">
        <v>44.6</v>
      </c>
      <c r="M10" s="107">
        <f>IF(E10&gt;0,ROUND(SUM($M$25*I10)/113+(H10-B10),0),0)</f>
        <v>41</v>
      </c>
      <c r="P10" s="55"/>
      <c r="Y10" s="25"/>
      <c r="Z10" s="25"/>
      <c r="AA10" s="64"/>
    </row>
    <row r="11" spans="1:65" x14ac:dyDescent="0.2">
      <c r="A11" s="24">
        <v>45636</v>
      </c>
      <c r="B11">
        <v>70</v>
      </c>
      <c r="C11" t="s">
        <v>79</v>
      </c>
      <c r="D11" t="s">
        <v>110</v>
      </c>
      <c r="E11">
        <v>128</v>
      </c>
      <c r="F11">
        <v>125</v>
      </c>
      <c r="G11" s="102">
        <f t="shared" si="0"/>
        <v>83</v>
      </c>
      <c r="H11" s="25">
        <v>65.3</v>
      </c>
      <c r="I11">
        <v>116</v>
      </c>
      <c r="J11" s="25">
        <f t="shared" si="1"/>
        <v>56.2</v>
      </c>
      <c r="K11" s="34">
        <v>0</v>
      </c>
      <c r="M11" s="107">
        <f>IF(E11&gt;0,ROUND(SUM($M$25*I11)/113+(H11-B11),0),0)</f>
        <v>45</v>
      </c>
      <c r="P11" s="55"/>
      <c r="Y11" s="25"/>
      <c r="Z11" s="25"/>
    </row>
    <row r="12" spans="1:65" x14ac:dyDescent="0.2">
      <c r="A12" s="94">
        <v>45642</v>
      </c>
      <c r="B12" s="72">
        <v>70</v>
      </c>
      <c r="C12" s="72" t="s">
        <v>136</v>
      </c>
      <c r="D12" s="72" t="s">
        <v>102</v>
      </c>
      <c r="E12" s="72">
        <v>109</v>
      </c>
      <c r="F12" s="72">
        <v>107</v>
      </c>
      <c r="G12" s="102">
        <f t="shared" si="0"/>
        <v>71</v>
      </c>
      <c r="H12" s="72">
        <v>63.7</v>
      </c>
      <c r="I12" s="72">
        <v>105</v>
      </c>
      <c r="J12" s="25">
        <f t="shared" si="1"/>
        <v>44.6</v>
      </c>
      <c r="K12" s="71"/>
      <c r="L12" s="25">
        <v>46.6</v>
      </c>
      <c r="M12" s="107">
        <f>IF(E12&gt;0,ROUND(SUM($M$25*I12)/113+(H12-B12),0),0)</f>
        <v>38</v>
      </c>
      <c r="P12" s="55"/>
      <c r="Y12" s="25"/>
      <c r="Z12" s="25"/>
    </row>
    <row r="13" spans="1:65" x14ac:dyDescent="0.2">
      <c r="A13" s="24">
        <v>45644</v>
      </c>
      <c r="B13">
        <v>70</v>
      </c>
      <c r="C13" t="s">
        <v>111</v>
      </c>
      <c r="D13" t="s">
        <v>102</v>
      </c>
      <c r="E13">
        <v>119</v>
      </c>
      <c r="F13">
        <v>117</v>
      </c>
      <c r="G13" s="102">
        <f t="shared" si="0"/>
        <v>76</v>
      </c>
      <c r="H13" s="25">
        <v>65.599999999999994</v>
      </c>
      <c r="I13">
        <v>116</v>
      </c>
      <c r="J13" s="25">
        <f t="shared" si="1"/>
        <v>48.1</v>
      </c>
      <c r="K13" s="109">
        <v>0</v>
      </c>
      <c r="M13" s="107">
        <v>43</v>
      </c>
      <c r="P13" s="100"/>
      <c r="Y13" s="25"/>
      <c r="Z13" s="38"/>
    </row>
    <row r="14" spans="1:65" x14ac:dyDescent="0.2">
      <c r="A14" s="24">
        <v>45723</v>
      </c>
      <c r="B14">
        <v>71</v>
      </c>
      <c r="C14" t="s">
        <v>107</v>
      </c>
      <c r="D14" t="s">
        <v>102</v>
      </c>
      <c r="E14">
        <v>121</v>
      </c>
      <c r="F14">
        <v>120</v>
      </c>
      <c r="G14">
        <f t="shared" si="0"/>
        <v>79</v>
      </c>
      <c r="H14">
        <v>65.099999999999994</v>
      </c>
      <c r="I14">
        <v>116</v>
      </c>
      <c r="J14" s="25">
        <f t="shared" si="1"/>
        <v>51.5</v>
      </c>
      <c r="K14" s="61">
        <v>0</v>
      </c>
      <c r="M14">
        <v>42</v>
      </c>
      <c r="P14" s="100"/>
      <c r="Y14" s="25"/>
      <c r="Z14" s="25"/>
    </row>
    <row r="15" spans="1:65" x14ac:dyDescent="0.2">
      <c r="A15" s="24">
        <v>45726</v>
      </c>
      <c r="B15">
        <v>72</v>
      </c>
      <c r="C15" t="s">
        <v>151</v>
      </c>
      <c r="D15" t="s">
        <v>76</v>
      </c>
      <c r="E15">
        <v>128</v>
      </c>
      <c r="F15">
        <v>126</v>
      </c>
      <c r="G15" s="102">
        <f t="shared" si="0"/>
        <v>78</v>
      </c>
      <c r="H15" s="25">
        <v>69.599999999999994</v>
      </c>
      <c r="I15">
        <v>123</v>
      </c>
      <c r="J15" s="25">
        <f t="shared" si="1"/>
        <v>49.8</v>
      </c>
      <c r="K15" s="109">
        <v>0</v>
      </c>
      <c r="M15" s="107">
        <f>IF(E15&gt;0,ROUND(SUM($M$25*I15)/113+(H15-B15),0),0)</f>
        <v>50</v>
      </c>
      <c r="P15" s="100"/>
      <c r="Y15" s="25"/>
      <c r="Z15" s="25"/>
    </row>
    <row r="16" spans="1:65" x14ac:dyDescent="0.2">
      <c r="A16" s="24">
        <v>45728</v>
      </c>
      <c r="B16">
        <v>72</v>
      </c>
      <c r="C16" t="s">
        <v>91</v>
      </c>
      <c r="D16" t="s">
        <v>102</v>
      </c>
      <c r="E16">
        <v>125</v>
      </c>
      <c r="F16">
        <v>124</v>
      </c>
      <c r="G16" s="102">
        <f t="shared" si="0"/>
        <v>82</v>
      </c>
      <c r="H16" s="25">
        <v>65.900000000000006</v>
      </c>
      <c r="I16">
        <v>115</v>
      </c>
      <c r="J16" s="25">
        <f t="shared" si="1"/>
        <v>55.1</v>
      </c>
      <c r="K16" s="34">
        <v>0</v>
      </c>
      <c r="M16" s="107">
        <f>IF(E16&gt;0,ROUND(SUM($M$25*I16)/113+(H16-B16),0),0)</f>
        <v>43</v>
      </c>
      <c r="P16" s="55"/>
      <c r="Y16" s="25"/>
      <c r="Z16" s="25"/>
    </row>
    <row r="17" spans="1:27" x14ac:dyDescent="0.2">
      <c r="A17" s="24">
        <v>45735</v>
      </c>
      <c r="B17">
        <v>72</v>
      </c>
      <c r="C17" t="s">
        <v>75</v>
      </c>
      <c r="D17" t="s">
        <v>95</v>
      </c>
      <c r="E17">
        <v>120</v>
      </c>
      <c r="F17">
        <v>119</v>
      </c>
      <c r="G17" s="102">
        <f t="shared" si="0"/>
        <v>79</v>
      </c>
      <c r="H17" s="25">
        <v>65.3</v>
      </c>
      <c r="I17">
        <v>115</v>
      </c>
      <c r="J17" s="25">
        <f t="shared" si="1"/>
        <v>50.8</v>
      </c>
      <c r="K17" s="34">
        <v>0</v>
      </c>
      <c r="M17" s="107">
        <v>41</v>
      </c>
      <c r="P17" s="100"/>
      <c r="Y17" s="25"/>
      <c r="Z17" s="25"/>
    </row>
    <row r="18" spans="1:27" x14ac:dyDescent="0.2">
      <c r="A18" s="24">
        <v>45742</v>
      </c>
      <c r="B18">
        <v>70</v>
      </c>
      <c r="C18" t="s">
        <v>111</v>
      </c>
      <c r="D18" t="s">
        <v>102</v>
      </c>
      <c r="E18">
        <v>132</v>
      </c>
      <c r="F18">
        <v>127</v>
      </c>
      <c r="G18" s="102">
        <f t="shared" si="0"/>
        <v>88</v>
      </c>
      <c r="H18" s="25">
        <v>65.599999999999994</v>
      </c>
      <c r="I18">
        <v>116</v>
      </c>
      <c r="J18" s="25">
        <f t="shared" si="1"/>
        <v>57.8</v>
      </c>
      <c r="M18" s="107">
        <v>44</v>
      </c>
      <c r="P18" s="55"/>
      <c r="Y18" s="25"/>
      <c r="Z18" s="25"/>
    </row>
    <row r="19" spans="1:27" x14ac:dyDescent="0.2">
      <c r="A19" s="24">
        <v>45749</v>
      </c>
      <c r="B19">
        <v>72</v>
      </c>
      <c r="C19" t="s">
        <v>96</v>
      </c>
      <c r="D19" t="s">
        <v>74</v>
      </c>
      <c r="E19">
        <v>133</v>
      </c>
      <c r="F19">
        <v>132</v>
      </c>
      <c r="G19" s="102">
        <f t="shared" si="0"/>
        <v>85</v>
      </c>
      <c r="H19" s="25">
        <v>68.3</v>
      </c>
      <c r="I19">
        <v>125</v>
      </c>
      <c r="J19" s="25">
        <f t="shared" si="1"/>
        <v>55.6</v>
      </c>
      <c r="M19" s="107">
        <v>48</v>
      </c>
      <c r="P19" s="100"/>
      <c r="Y19" s="25"/>
      <c r="Z19" s="38"/>
    </row>
    <row r="20" spans="1:27" x14ac:dyDescent="0.2">
      <c r="A20" s="24">
        <v>45756</v>
      </c>
      <c r="B20">
        <v>71</v>
      </c>
      <c r="C20" t="s">
        <v>78</v>
      </c>
      <c r="D20" t="s">
        <v>95</v>
      </c>
      <c r="E20">
        <v>124</v>
      </c>
      <c r="F20">
        <v>122</v>
      </c>
      <c r="G20" s="102">
        <f t="shared" si="0"/>
        <v>83</v>
      </c>
      <c r="H20" s="25">
        <v>65.099999999999994</v>
      </c>
      <c r="I20">
        <v>112</v>
      </c>
      <c r="J20" s="25">
        <f t="shared" si="1"/>
        <v>55.4</v>
      </c>
      <c r="M20" s="107">
        <v>41</v>
      </c>
      <c r="P20" s="55"/>
      <c r="Y20" s="25"/>
      <c r="Z20" s="25"/>
      <c r="AA20" s="64"/>
    </row>
    <row r="21" spans="1:27" x14ac:dyDescent="0.2">
      <c r="A21" s="24">
        <v>45761</v>
      </c>
      <c r="B21">
        <v>72</v>
      </c>
      <c r="C21" t="s">
        <v>75</v>
      </c>
      <c r="D21" t="s">
        <v>95</v>
      </c>
      <c r="E21">
        <v>124</v>
      </c>
      <c r="F21">
        <v>120</v>
      </c>
      <c r="G21" s="102">
        <f t="shared" si="0"/>
        <v>82</v>
      </c>
      <c r="H21" s="25">
        <v>65.3</v>
      </c>
      <c r="I21">
        <v>115</v>
      </c>
      <c r="J21" s="25">
        <f t="shared" si="1"/>
        <v>51.7</v>
      </c>
      <c r="M21" s="107">
        <f>IF(E21&gt;0,ROUND(SUM($M$25*I21)/113+(H21-B21),0),0)</f>
        <v>42</v>
      </c>
      <c r="P21" s="55"/>
      <c r="Y21" s="25"/>
      <c r="Z21" s="25"/>
    </row>
    <row r="22" spans="1:27" x14ac:dyDescent="0.2">
      <c r="A22" s="24">
        <v>45763</v>
      </c>
      <c r="B22">
        <v>72</v>
      </c>
      <c r="C22" t="s">
        <v>77</v>
      </c>
      <c r="D22" t="s">
        <v>102</v>
      </c>
      <c r="E22">
        <v>123</v>
      </c>
      <c r="F22">
        <v>122</v>
      </c>
      <c r="G22" s="102">
        <f t="shared" si="0"/>
        <v>81</v>
      </c>
      <c r="H22" s="25">
        <v>66.7</v>
      </c>
      <c r="I22">
        <v>112</v>
      </c>
      <c r="J22" s="25">
        <f t="shared" si="1"/>
        <v>53.8</v>
      </c>
      <c r="M22" s="107">
        <f>IF(E22&gt;0,ROUND(SUM($M$25*I22)/113+(H22-B22),0),0)</f>
        <v>42</v>
      </c>
      <c r="P22" s="100"/>
      <c r="Y22" s="25"/>
      <c r="Z22" s="25"/>
      <c r="AA22" s="64"/>
    </row>
    <row r="23" spans="1:27" x14ac:dyDescent="0.2">
      <c r="A23" s="24">
        <v>45768</v>
      </c>
      <c r="B23">
        <v>72</v>
      </c>
      <c r="C23" t="s">
        <v>82</v>
      </c>
      <c r="D23" t="s">
        <v>95</v>
      </c>
      <c r="E23">
        <v>119</v>
      </c>
      <c r="F23">
        <v>118</v>
      </c>
      <c r="G23" s="102">
        <f t="shared" si="0"/>
        <v>72</v>
      </c>
      <c r="H23" s="25">
        <v>68.099999999999994</v>
      </c>
      <c r="I23">
        <v>119</v>
      </c>
      <c r="J23" s="25">
        <f t="shared" si="1"/>
        <v>45.4</v>
      </c>
      <c r="K23" s="157">
        <v>0</v>
      </c>
      <c r="L23" s="25">
        <v>47.4</v>
      </c>
      <c r="M23" s="107">
        <f>IF(E23&gt;0,ROUND(SUM($M$25*I23)/113+(H23-B23),0),0)</f>
        <v>47</v>
      </c>
    </row>
    <row r="25" spans="1:27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173">
        <v>2</v>
      </c>
      <c r="L25" s="38">
        <f>SUM(L4:L23)</f>
        <v>384.6</v>
      </c>
      <c r="M25" s="38">
        <f>TRUNC(SUM(L25/8),1)</f>
        <v>48</v>
      </c>
      <c r="O25" t="s">
        <v>92</v>
      </c>
      <c r="P25" s="176"/>
      <c r="Q25" s="176"/>
    </row>
    <row r="26" spans="1:27" x14ac:dyDescent="0.2">
      <c r="A26" s="94"/>
      <c r="B26" s="72"/>
      <c r="C26" s="72"/>
      <c r="D26" s="72"/>
      <c r="E26" s="72"/>
      <c r="F26" s="72"/>
      <c r="G26" t="s">
        <v>28</v>
      </c>
      <c r="H26" s="72"/>
      <c r="I26" s="72"/>
      <c r="J26" s="25" t="s">
        <v>28</v>
      </c>
      <c r="K26" s="71" t="s">
        <v>28</v>
      </c>
      <c r="L26" s="25" t="s">
        <v>28</v>
      </c>
      <c r="M26" s="107">
        <f>IF(E26&gt;0,ROUND(SUM($M$25*I26)/113+(H26-B26),0),0)</f>
        <v>0</v>
      </c>
      <c r="O26" s="39" t="s">
        <v>28</v>
      </c>
    </row>
    <row r="27" spans="1:27" x14ac:dyDescent="0.2">
      <c r="A27" s="24">
        <v>45775</v>
      </c>
      <c r="B27">
        <v>72</v>
      </c>
      <c r="C27" s="171" t="s">
        <v>250</v>
      </c>
      <c r="D27" t="s">
        <v>102</v>
      </c>
      <c r="E27">
        <v>104</v>
      </c>
      <c r="F27">
        <v>104</v>
      </c>
      <c r="G27" s="102">
        <f>(SUM(E27-M27))</f>
        <v>62</v>
      </c>
      <c r="H27" s="25">
        <v>67.599999999999994</v>
      </c>
      <c r="I27">
        <v>110</v>
      </c>
      <c r="J27" s="25">
        <f>ROUND(SUM((F27-H27)*113/I27),1)-$K$25</f>
        <v>35.4</v>
      </c>
      <c r="K27" s="170">
        <v>0</v>
      </c>
      <c r="M27" s="107">
        <f>IF(E27&gt;0,ROUND(SUM($M$25*I27)/113+(H27-B27),0),0)</f>
        <v>42</v>
      </c>
      <c r="O27" s="39"/>
    </row>
    <row r="28" spans="1:27" x14ac:dyDescent="0.2">
      <c r="A28" s="24">
        <v>45777</v>
      </c>
      <c r="B28">
        <v>72</v>
      </c>
      <c r="C28" s="172" t="s">
        <v>75</v>
      </c>
      <c r="D28" t="s">
        <v>95</v>
      </c>
      <c r="E28">
        <v>120</v>
      </c>
      <c r="F28">
        <v>118</v>
      </c>
      <c r="G28" s="102">
        <f>(SUM(E28-M28))</f>
        <v>78</v>
      </c>
      <c r="H28" s="25">
        <v>65.3</v>
      </c>
      <c r="I28">
        <v>115</v>
      </c>
      <c r="J28" s="25">
        <f>ROUND(SUM((F28-H28)*113/I28),1)</f>
        <v>51.8</v>
      </c>
      <c r="M28" s="107">
        <f>IF(E28&gt;0,ROUND(SUM($M$25*I28)/113+(H28-B28),0),0)</f>
        <v>42</v>
      </c>
      <c r="O28" s="39" t="s">
        <v>28</v>
      </c>
      <c r="P28" s="26"/>
      <c r="Q28" s="40"/>
    </row>
    <row r="29" spans="1:27" x14ac:dyDescent="0.2">
      <c r="M29" s="64" t="s">
        <v>152</v>
      </c>
      <c r="O29" s="39" t="s">
        <v>28</v>
      </c>
      <c r="P29" s="26"/>
      <c r="Q29" s="40"/>
    </row>
    <row r="30" spans="1:27" x14ac:dyDescent="0.2">
      <c r="O30" s="39" t="s">
        <v>28</v>
      </c>
    </row>
    <row r="31" spans="1:27" x14ac:dyDescent="0.2">
      <c r="O31" s="39" t="s">
        <v>28</v>
      </c>
    </row>
    <row r="32" spans="1:27" x14ac:dyDescent="0.2">
      <c r="O32" s="39" t="s">
        <v>28</v>
      </c>
    </row>
    <row r="33" spans="15:15" x14ac:dyDescent="0.2">
      <c r="O33" s="39" t="s">
        <v>28</v>
      </c>
    </row>
    <row r="34" spans="15:15" x14ac:dyDescent="0.2">
      <c r="O34" s="39" t="s">
        <v>28</v>
      </c>
    </row>
    <row r="35" spans="15:15" x14ac:dyDescent="0.2">
      <c r="O35" s="39" t="s">
        <v>28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82" priority="2" stopIfTrue="1" operator="lessThanOrEqual">
      <formula>0</formula>
    </cfRule>
    <cfRule type="cellIs" dxfId="81" priority="3" stopIfTrue="1" operator="lessThanOrEqual">
      <formula>$M$25-10</formula>
    </cfRule>
    <cfRule type="cellIs" dxfId="80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M42"/>
  <sheetViews>
    <sheetView zoomScale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6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153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44701</v>
      </c>
      <c r="B4">
        <v>71</v>
      </c>
      <c r="C4" t="s">
        <v>154</v>
      </c>
      <c r="D4" t="s">
        <v>76</v>
      </c>
      <c r="E4">
        <v>109</v>
      </c>
      <c r="F4">
        <v>107</v>
      </c>
      <c r="G4">
        <f t="shared" ref="G4:G23" si="0">(SUM(E4-M4))</f>
        <v>84</v>
      </c>
      <c r="H4" s="26">
        <v>71.099999999999994</v>
      </c>
      <c r="I4">
        <v>127</v>
      </c>
      <c r="J4" s="25">
        <f>ROUND(SUM((F4-H4)*113/I4),1)-$K$25</f>
        <v>30.9</v>
      </c>
      <c r="K4" s="34">
        <v>0</v>
      </c>
      <c r="M4" s="108">
        <v>25</v>
      </c>
      <c r="O4" s="2"/>
      <c r="P4" s="93"/>
    </row>
    <row r="5" spans="1:65" x14ac:dyDescent="0.2">
      <c r="A5" s="24">
        <v>44702</v>
      </c>
      <c r="B5">
        <v>72</v>
      </c>
      <c r="C5" t="s">
        <v>155</v>
      </c>
      <c r="D5" t="s">
        <v>76</v>
      </c>
      <c r="E5">
        <v>101</v>
      </c>
      <c r="F5">
        <v>101</v>
      </c>
      <c r="G5">
        <f t="shared" si="0"/>
        <v>77</v>
      </c>
      <c r="H5" s="26">
        <v>70</v>
      </c>
      <c r="I5">
        <v>130</v>
      </c>
      <c r="J5" s="25">
        <f>ROUND(SUM((F5-H5)*113/I5),1)-$K$25</f>
        <v>25.9</v>
      </c>
      <c r="K5" s="34">
        <v>0</v>
      </c>
      <c r="L5" s="25" t="s">
        <v>28</v>
      </c>
      <c r="M5" s="108">
        <v>24</v>
      </c>
      <c r="P5" s="93"/>
    </row>
    <row r="6" spans="1:65" x14ac:dyDescent="0.2">
      <c r="A6" s="24">
        <v>44703</v>
      </c>
      <c r="B6">
        <v>71</v>
      </c>
      <c r="C6" s="110" t="s">
        <v>156</v>
      </c>
      <c r="D6" t="s">
        <v>76</v>
      </c>
      <c r="E6">
        <v>91</v>
      </c>
      <c r="F6">
        <v>90</v>
      </c>
      <c r="G6">
        <f t="shared" si="0"/>
        <v>66</v>
      </c>
      <c r="H6" s="26">
        <v>70</v>
      </c>
      <c r="I6">
        <v>131</v>
      </c>
      <c r="J6" s="25">
        <f>ROUND(SUM((F6-H6)*113/I6),1)-$K$25</f>
        <v>16.3</v>
      </c>
      <c r="K6" s="34">
        <v>0</v>
      </c>
      <c r="L6" s="25">
        <v>16.3</v>
      </c>
      <c r="M6" s="108">
        <v>25</v>
      </c>
      <c r="P6" s="93"/>
    </row>
    <row r="7" spans="1:65" x14ac:dyDescent="0.2">
      <c r="A7" s="24">
        <v>44704</v>
      </c>
      <c r="B7">
        <v>72</v>
      </c>
      <c r="C7" t="s">
        <v>157</v>
      </c>
      <c r="D7" t="s">
        <v>76</v>
      </c>
      <c r="E7">
        <v>106</v>
      </c>
      <c r="F7">
        <v>106</v>
      </c>
      <c r="G7">
        <f t="shared" si="0"/>
        <v>81</v>
      </c>
      <c r="H7" s="26">
        <v>70</v>
      </c>
      <c r="I7">
        <v>135</v>
      </c>
      <c r="J7" s="25">
        <f t="shared" ref="J7:J19" si="1">ROUND(SUM((F7-H7)*113/I7),1)</f>
        <v>30.1</v>
      </c>
      <c r="K7" s="34">
        <v>0</v>
      </c>
      <c r="M7" s="108">
        <v>25</v>
      </c>
      <c r="P7" s="93"/>
    </row>
    <row r="8" spans="1:65" x14ac:dyDescent="0.2">
      <c r="A8" s="24">
        <v>44713</v>
      </c>
      <c r="B8">
        <v>72</v>
      </c>
      <c r="C8" t="s">
        <v>158</v>
      </c>
      <c r="D8" t="s">
        <v>110</v>
      </c>
      <c r="E8">
        <v>102</v>
      </c>
      <c r="F8">
        <v>102</v>
      </c>
      <c r="G8">
        <f t="shared" si="0"/>
        <v>82</v>
      </c>
      <c r="H8" s="26">
        <v>68.099999999999994</v>
      </c>
      <c r="I8">
        <v>119</v>
      </c>
      <c r="J8" s="25">
        <f t="shared" si="1"/>
        <v>32.200000000000003</v>
      </c>
      <c r="K8" s="34">
        <v>0</v>
      </c>
      <c r="M8" s="108">
        <v>20</v>
      </c>
      <c r="P8" s="93"/>
    </row>
    <row r="9" spans="1:65" x14ac:dyDescent="0.2">
      <c r="A9" s="24">
        <v>44727</v>
      </c>
      <c r="B9">
        <v>72</v>
      </c>
      <c r="C9" t="s">
        <v>96</v>
      </c>
      <c r="D9" t="s">
        <v>76</v>
      </c>
      <c r="E9">
        <v>99</v>
      </c>
      <c r="F9">
        <v>99</v>
      </c>
      <c r="G9">
        <f t="shared" si="0"/>
        <v>75</v>
      </c>
      <c r="H9" s="26">
        <v>70.3</v>
      </c>
      <c r="I9">
        <v>130</v>
      </c>
      <c r="J9" s="25">
        <f t="shared" si="1"/>
        <v>24.9</v>
      </c>
      <c r="K9" s="34">
        <v>0</v>
      </c>
      <c r="L9" s="25">
        <v>24.9</v>
      </c>
      <c r="M9" s="108">
        <v>24</v>
      </c>
      <c r="P9" s="93"/>
    </row>
    <row r="10" spans="1:65" x14ac:dyDescent="0.2">
      <c r="A10" s="24">
        <v>44754</v>
      </c>
      <c r="B10">
        <v>72</v>
      </c>
      <c r="C10" t="s">
        <v>105</v>
      </c>
      <c r="D10" t="s">
        <v>110</v>
      </c>
      <c r="E10">
        <v>102</v>
      </c>
      <c r="F10">
        <v>101</v>
      </c>
      <c r="G10">
        <f t="shared" si="0"/>
        <v>76</v>
      </c>
      <c r="H10" s="26">
        <v>71.8</v>
      </c>
      <c r="I10">
        <v>130</v>
      </c>
      <c r="J10" s="25">
        <f t="shared" si="1"/>
        <v>25.4</v>
      </c>
      <c r="K10" s="34">
        <v>0</v>
      </c>
      <c r="L10" s="162" t="s">
        <v>28</v>
      </c>
      <c r="M10">
        <v>26</v>
      </c>
      <c r="P10" s="93"/>
    </row>
    <row r="11" spans="1:65" x14ac:dyDescent="0.2">
      <c r="A11" s="24">
        <v>44776</v>
      </c>
      <c r="B11">
        <v>72</v>
      </c>
      <c r="C11" t="s">
        <v>105</v>
      </c>
      <c r="D11" t="s">
        <v>76</v>
      </c>
      <c r="E11">
        <v>93</v>
      </c>
      <c r="F11">
        <v>90</v>
      </c>
      <c r="G11">
        <f t="shared" si="0"/>
        <v>71</v>
      </c>
      <c r="H11" s="26">
        <v>69.2</v>
      </c>
      <c r="I11">
        <v>125</v>
      </c>
      <c r="J11" s="25">
        <f t="shared" si="1"/>
        <v>18.8</v>
      </c>
      <c r="K11" s="34">
        <v>0</v>
      </c>
      <c r="L11" s="25">
        <v>18.8</v>
      </c>
      <c r="M11">
        <v>22</v>
      </c>
      <c r="P11" s="93"/>
    </row>
    <row r="12" spans="1:65" x14ac:dyDescent="0.2">
      <c r="A12" s="24">
        <v>44792</v>
      </c>
      <c r="B12">
        <v>72</v>
      </c>
      <c r="C12" t="s">
        <v>159</v>
      </c>
      <c r="D12" t="s">
        <v>76</v>
      </c>
      <c r="E12">
        <v>101</v>
      </c>
      <c r="F12">
        <v>101</v>
      </c>
      <c r="G12">
        <f t="shared" si="0"/>
        <v>77</v>
      </c>
      <c r="H12" s="26">
        <v>70.3</v>
      </c>
      <c r="I12">
        <v>128</v>
      </c>
      <c r="J12" s="25">
        <f t="shared" si="1"/>
        <v>27.1</v>
      </c>
      <c r="K12" s="34">
        <v>0</v>
      </c>
      <c r="L12" s="25" t="s">
        <v>28</v>
      </c>
      <c r="M12">
        <v>24</v>
      </c>
    </row>
    <row r="13" spans="1:65" x14ac:dyDescent="0.2">
      <c r="A13" s="24">
        <v>44792</v>
      </c>
      <c r="B13">
        <v>72</v>
      </c>
      <c r="C13" t="s">
        <v>160</v>
      </c>
      <c r="D13" t="s">
        <v>76</v>
      </c>
      <c r="E13">
        <v>105</v>
      </c>
      <c r="F13">
        <v>104</v>
      </c>
      <c r="G13">
        <f t="shared" si="0"/>
        <v>81</v>
      </c>
      <c r="H13" s="26">
        <v>70.3</v>
      </c>
      <c r="I13">
        <v>128</v>
      </c>
      <c r="J13" s="25">
        <f t="shared" si="1"/>
        <v>29.8</v>
      </c>
      <c r="K13" s="34">
        <v>0</v>
      </c>
      <c r="M13">
        <v>24</v>
      </c>
    </row>
    <row r="14" spans="1:65" x14ac:dyDescent="0.2">
      <c r="A14" s="24">
        <v>44792</v>
      </c>
      <c r="B14">
        <v>72</v>
      </c>
      <c r="C14" t="s">
        <v>161</v>
      </c>
      <c r="D14" t="s">
        <v>76</v>
      </c>
      <c r="E14">
        <v>114</v>
      </c>
      <c r="F14">
        <v>110</v>
      </c>
      <c r="G14">
        <f t="shared" si="0"/>
        <v>90</v>
      </c>
      <c r="H14" s="26">
        <v>70.3</v>
      </c>
      <c r="I14">
        <v>128</v>
      </c>
      <c r="J14" s="25">
        <f t="shared" si="1"/>
        <v>35</v>
      </c>
      <c r="K14" s="34">
        <v>0</v>
      </c>
      <c r="M14">
        <v>24</v>
      </c>
    </row>
    <row r="15" spans="1:65" x14ac:dyDescent="0.2">
      <c r="A15" s="24">
        <v>44804</v>
      </c>
      <c r="B15">
        <v>72</v>
      </c>
      <c r="C15" t="s">
        <v>96</v>
      </c>
      <c r="D15" t="s">
        <v>76</v>
      </c>
      <c r="E15">
        <v>112</v>
      </c>
      <c r="F15">
        <v>108</v>
      </c>
      <c r="G15">
        <f t="shared" si="0"/>
        <v>88</v>
      </c>
      <c r="H15" s="26">
        <v>70.3</v>
      </c>
      <c r="I15">
        <v>130</v>
      </c>
      <c r="J15" s="25">
        <f t="shared" si="1"/>
        <v>32.799999999999997</v>
      </c>
      <c r="K15" s="34">
        <v>0</v>
      </c>
      <c r="M15">
        <v>24</v>
      </c>
    </row>
    <row r="16" spans="1:65" x14ac:dyDescent="0.2">
      <c r="A16" s="24">
        <v>44846</v>
      </c>
      <c r="B16">
        <v>71</v>
      </c>
      <c r="C16" t="s">
        <v>78</v>
      </c>
      <c r="D16" t="s">
        <v>76</v>
      </c>
      <c r="E16">
        <v>92</v>
      </c>
      <c r="F16">
        <v>91</v>
      </c>
      <c r="G16">
        <f t="shared" si="0"/>
        <v>71</v>
      </c>
      <c r="H16" s="26">
        <v>68.2</v>
      </c>
      <c r="I16">
        <v>121</v>
      </c>
      <c r="J16" s="25">
        <f t="shared" si="1"/>
        <v>21.3</v>
      </c>
      <c r="K16" s="34">
        <v>0</v>
      </c>
      <c r="L16" s="25">
        <v>21.3</v>
      </c>
      <c r="M16" s="108">
        <v>21</v>
      </c>
    </row>
    <row r="17" spans="1:17" x14ac:dyDescent="0.2">
      <c r="A17" s="24">
        <v>44855</v>
      </c>
      <c r="B17">
        <v>70</v>
      </c>
      <c r="C17" t="s">
        <v>111</v>
      </c>
      <c r="D17" t="s">
        <v>76</v>
      </c>
      <c r="E17">
        <v>96</v>
      </c>
      <c r="F17">
        <v>95</v>
      </c>
      <c r="G17">
        <f t="shared" si="0"/>
        <v>74</v>
      </c>
      <c r="H17" s="26">
        <v>67.900000000000006</v>
      </c>
      <c r="I17">
        <v>121</v>
      </c>
      <c r="J17" s="25">
        <f t="shared" si="1"/>
        <v>25.3</v>
      </c>
      <c r="K17" s="34">
        <v>0</v>
      </c>
      <c r="L17" s="25">
        <v>25.3</v>
      </c>
      <c r="M17" s="108">
        <v>22</v>
      </c>
    </row>
    <row r="18" spans="1:17" x14ac:dyDescent="0.2">
      <c r="A18" s="24">
        <v>45366</v>
      </c>
      <c r="B18">
        <v>72</v>
      </c>
      <c r="C18" t="s">
        <v>77</v>
      </c>
      <c r="D18" t="s">
        <v>76</v>
      </c>
      <c r="E18">
        <v>104</v>
      </c>
      <c r="F18">
        <v>103</v>
      </c>
      <c r="G18">
        <f t="shared" si="0"/>
        <v>84</v>
      </c>
      <c r="H18" s="26">
        <v>69</v>
      </c>
      <c r="I18">
        <v>118</v>
      </c>
      <c r="J18" s="25">
        <f t="shared" si="1"/>
        <v>32.6</v>
      </c>
      <c r="K18" s="34">
        <v>0</v>
      </c>
      <c r="M18">
        <v>20</v>
      </c>
    </row>
    <row r="19" spans="1:17" x14ac:dyDescent="0.2">
      <c r="A19" s="24">
        <v>45532</v>
      </c>
      <c r="B19">
        <v>72</v>
      </c>
      <c r="C19" t="s">
        <v>105</v>
      </c>
      <c r="D19" t="s">
        <v>76</v>
      </c>
      <c r="E19">
        <v>92</v>
      </c>
      <c r="F19">
        <v>92</v>
      </c>
      <c r="G19">
        <f t="shared" si="0"/>
        <v>70</v>
      </c>
      <c r="H19" s="26">
        <v>69.2</v>
      </c>
      <c r="I19">
        <v>125</v>
      </c>
      <c r="J19" s="25">
        <f t="shared" si="1"/>
        <v>20.6</v>
      </c>
      <c r="K19" s="61">
        <v>0</v>
      </c>
      <c r="L19" s="25">
        <v>20.6</v>
      </c>
      <c r="M19">
        <v>22</v>
      </c>
    </row>
    <row r="20" spans="1:17" x14ac:dyDescent="0.2">
      <c r="A20" s="24">
        <v>45562</v>
      </c>
      <c r="B20">
        <v>72</v>
      </c>
      <c r="C20" t="s">
        <v>75</v>
      </c>
      <c r="D20" t="s">
        <v>76</v>
      </c>
      <c r="E20">
        <v>96</v>
      </c>
      <c r="F20">
        <v>96</v>
      </c>
      <c r="G20">
        <f t="shared" si="0"/>
        <v>76</v>
      </c>
      <c r="H20">
        <v>69</v>
      </c>
      <c r="I20">
        <v>120</v>
      </c>
      <c r="J20" s="25">
        <f>ROUND(SUM((F20-H20)*113/I20),1)-$K$26</f>
        <v>25.4</v>
      </c>
      <c r="K20" s="34">
        <v>0</v>
      </c>
      <c r="L20" s="25" t="s">
        <v>28</v>
      </c>
      <c r="M20">
        <v>20</v>
      </c>
    </row>
    <row r="21" spans="1:17" x14ac:dyDescent="0.2">
      <c r="A21" s="24">
        <v>45735</v>
      </c>
      <c r="B21">
        <v>72</v>
      </c>
      <c r="C21" t="s">
        <v>75</v>
      </c>
      <c r="D21" t="s">
        <v>76</v>
      </c>
      <c r="E21">
        <v>102</v>
      </c>
      <c r="F21">
        <v>101</v>
      </c>
      <c r="G21">
        <f t="shared" si="0"/>
        <v>82</v>
      </c>
      <c r="H21" s="26">
        <v>69</v>
      </c>
      <c r="I21">
        <v>120</v>
      </c>
      <c r="J21" s="25">
        <f>ROUND(SUM((F21-H21)*113/I21),1)-$K$26</f>
        <v>30.1</v>
      </c>
      <c r="M21">
        <v>20</v>
      </c>
    </row>
    <row r="22" spans="1:17" x14ac:dyDescent="0.2">
      <c r="A22" s="24">
        <v>45749</v>
      </c>
      <c r="B22">
        <v>72</v>
      </c>
      <c r="C22" t="s">
        <v>96</v>
      </c>
      <c r="D22" t="s">
        <v>76</v>
      </c>
      <c r="E22">
        <v>100</v>
      </c>
      <c r="F22">
        <v>99</v>
      </c>
      <c r="G22">
        <f t="shared" si="0"/>
        <v>76</v>
      </c>
      <c r="H22" s="26">
        <v>70.3</v>
      </c>
      <c r="I22">
        <v>130</v>
      </c>
      <c r="J22" s="25">
        <f>ROUND(SUM((F22-H22)*113/I22),1)-$K$26</f>
        <v>24.9</v>
      </c>
      <c r="L22" s="25">
        <v>24.9</v>
      </c>
      <c r="M22">
        <v>24</v>
      </c>
    </row>
    <row r="23" spans="1:17" x14ac:dyDescent="0.2">
      <c r="A23" s="24">
        <v>45763</v>
      </c>
      <c r="B23">
        <v>72</v>
      </c>
      <c r="C23" t="s">
        <v>77</v>
      </c>
      <c r="D23" t="s">
        <v>76</v>
      </c>
      <c r="E23">
        <v>96</v>
      </c>
      <c r="F23">
        <v>96</v>
      </c>
      <c r="G23">
        <f t="shared" si="0"/>
        <v>74</v>
      </c>
      <c r="H23" s="26">
        <v>69.400000000000006</v>
      </c>
      <c r="I23">
        <v>126</v>
      </c>
      <c r="J23" s="25">
        <f>ROUND(SUM((F23-H23)*113/I23),1)-$K$25</f>
        <v>22.9</v>
      </c>
      <c r="L23" s="25">
        <v>22.9</v>
      </c>
      <c r="M23">
        <f>IF(E23&gt;0,ROUND(SUM($M$25*I23)/113+(H23-B23),0),0)</f>
        <v>22</v>
      </c>
    </row>
    <row r="24" spans="1:17" x14ac:dyDescent="0.2">
      <c r="M24" s="108"/>
    </row>
    <row r="25" spans="1:17" x14ac:dyDescent="0.2">
      <c r="A25" s="94"/>
      <c r="B25" s="72"/>
      <c r="C25" s="72"/>
      <c r="D25" s="72"/>
      <c r="E25" s="72"/>
      <c r="F25" s="72"/>
      <c r="G25" t="s">
        <v>28</v>
      </c>
      <c r="H25" s="95"/>
      <c r="I25" s="72"/>
      <c r="J25" s="25" t="s">
        <v>28</v>
      </c>
      <c r="K25" s="111">
        <v>1</v>
      </c>
      <c r="L25" s="38">
        <f>SUM(L4:L23)</f>
        <v>175</v>
      </c>
      <c r="M25" s="38">
        <f>TRUNC(SUM(L25/8),1)</f>
        <v>21.8</v>
      </c>
      <c r="O25" t="s">
        <v>92</v>
      </c>
      <c r="P25" s="176"/>
      <c r="Q25" s="176"/>
    </row>
    <row r="26" spans="1:17" x14ac:dyDescent="0.2">
      <c r="M26">
        <f>IF(E26&gt;0,ROUND(SUM($M$25*I26)/113+(H26-B26),0),0)</f>
        <v>0</v>
      </c>
      <c r="O26" s="39" t="s">
        <v>28</v>
      </c>
    </row>
    <row r="27" spans="1:17" x14ac:dyDescent="0.2">
      <c r="N27" s="26"/>
      <c r="O27" s="40"/>
      <c r="P27" s="26"/>
      <c r="Q27" s="40"/>
    </row>
    <row r="28" spans="1:17" x14ac:dyDescent="0.2">
      <c r="N28" s="26"/>
      <c r="O28" s="40"/>
      <c r="P28" s="26"/>
      <c r="Q28" s="40"/>
    </row>
    <row r="29" spans="1:17" x14ac:dyDescent="0.2">
      <c r="N29" s="26"/>
      <c r="O29" s="40"/>
      <c r="P29" s="26"/>
      <c r="Q29" s="40"/>
    </row>
    <row r="30" spans="1:17" x14ac:dyDescent="0.2">
      <c r="O30" s="39" t="s">
        <v>28</v>
      </c>
    </row>
    <row r="31" spans="1:17" x14ac:dyDescent="0.2">
      <c r="O31" s="39" t="s">
        <v>28</v>
      </c>
    </row>
    <row r="32" spans="1:17" x14ac:dyDescent="0.2">
      <c r="O32" s="39" t="s">
        <v>28</v>
      </c>
    </row>
    <row r="33" spans="13:26" x14ac:dyDescent="0.2">
      <c r="O33" s="39">
        <f>IF(E32&gt;0,ROUND(SUM(#REF!*I32)/113,0),0)</f>
        <v>0</v>
      </c>
    </row>
    <row r="34" spans="13:26" x14ac:dyDescent="0.2">
      <c r="O34" s="39">
        <f>IF(E33&gt;0,ROUND(SUM(#REF!*I33)/113,0),0)</f>
        <v>0</v>
      </c>
    </row>
    <row r="35" spans="13:26" x14ac:dyDescent="0.2">
      <c r="O35" s="39">
        <f>IF(E34&gt;0,ROUND(SUM(#REF!*I34)/113,0),0)</f>
        <v>0</v>
      </c>
    </row>
    <row r="36" spans="13:26" x14ac:dyDescent="0.2">
      <c r="P36" s="55"/>
      <c r="Y36" s="25"/>
      <c r="Z36" s="25"/>
    </row>
    <row r="37" spans="13:26" x14ac:dyDescent="0.2">
      <c r="O37" s="2">
        <f>IF(E36&gt;0,ROUND(SUM(M33*I36)/113,0),0)</f>
        <v>0</v>
      </c>
    </row>
    <row r="41" spans="13:26" x14ac:dyDescent="0.2">
      <c r="M41" s="38"/>
    </row>
    <row r="42" spans="13:26" x14ac:dyDescent="0.2">
      <c r="P42" s="38"/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79" priority="2" stopIfTrue="1" operator="lessThanOrEqual">
      <formula>0</formula>
    </cfRule>
    <cfRule type="cellIs" dxfId="78" priority="3" stopIfTrue="1" operator="lessThanOrEqual">
      <formula>$M$25-10</formula>
    </cfRule>
    <cfRule type="cellIs" dxfId="77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M29"/>
  <sheetViews>
    <sheetView zoomScale="110" workbookViewId="0">
      <selection activeCell="A29" sqref="A29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6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162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2.8" customHeight="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2.8" customHeight="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ht="13.1" x14ac:dyDescent="0.25">
      <c r="A4" s="70">
        <v>45715</v>
      </c>
      <c r="B4">
        <v>72</v>
      </c>
      <c r="C4" t="s">
        <v>130</v>
      </c>
      <c r="D4" t="s">
        <v>74</v>
      </c>
      <c r="E4">
        <v>93</v>
      </c>
      <c r="F4" s="42">
        <v>93</v>
      </c>
      <c r="G4" s="42">
        <f t="shared" ref="G4:G23" si="0">(SUM(E4-M4))</f>
        <v>80</v>
      </c>
      <c r="H4">
        <v>69.8</v>
      </c>
      <c r="I4">
        <v>124</v>
      </c>
      <c r="J4" s="25">
        <f>ROUND(SUM((F4-H4)*113/I4),1)-$K$25</f>
        <v>21.1</v>
      </c>
      <c r="K4" s="69">
        <v>0</v>
      </c>
      <c r="L4" s="26"/>
      <c r="M4" s="67">
        <f>IF(E4&gt;0,ROUND(SUM($M$25*I4)/113+(H4-B4),0),0)</f>
        <v>13</v>
      </c>
      <c r="R4" s="29"/>
      <c r="S4" s="29"/>
      <c r="T4" s="29"/>
      <c r="U4" s="29"/>
    </row>
    <row r="5" spans="1:65" ht="12.8" customHeight="1" x14ac:dyDescent="0.2">
      <c r="A5" s="24">
        <v>45718</v>
      </c>
      <c r="B5">
        <v>72</v>
      </c>
      <c r="C5" t="s">
        <v>108</v>
      </c>
      <c r="D5" t="s">
        <v>76</v>
      </c>
      <c r="E5">
        <v>86</v>
      </c>
      <c r="F5">
        <v>86</v>
      </c>
      <c r="G5">
        <f t="shared" si="0"/>
        <v>75</v>
      </c>
      <c r="H5" s="26">
        <v>69.900000000000006</v>
      </c>
      <c r="I5">
        <v>116</v>
      </c>
      <c r="J5" s="25">
        <f>ROUND(SUM((F5-H5)*113/I5),1)-$K$25</f>
        <v>15.7</v>
      </c>
      <c r="K5" s="34"/>
      <c r="L5" s="25">
        <v>15.7</v>
      </c>
      <c r="M5" s="102">
        <v>11</v>
      </c>
      <c r="R5" s="2"/>
      <c r="S5" s="93"/>
      <c r="T5" s="67"/>
    </row>
    <row r="6" spans="1:65" ht="12.8" customHeight="1" x14ac:dyDescent="0.2">
      <c r="A6" s="70">
        <v>45723</v>
      </c>
      <c r="B6" s="42">
        <v>71</v>
      </c>
      <c r="C6" s="42" t="s">
        <v>107</v>
      </c>
      <c r="D6" s="42" t="s">
        <v>76</v>
      </c>
      <c r="E6" s="42">
        <v>90</v>
      </c>
      <c r="F6" s="42">
        <v>89</v>
      </c>
      <c r="G6" s="42">
        <f t="shared" si="0"/>
        <v>76</v>
      </c>
      <c r="H6" s="42">
        <v>69.599999999999994</v>
      </c>
      <c r="I6" s="42">
        <v>126</v>
      </c>
      <c r="J6" s="25">
        <f>ROUND(SUM((F6-H6)*113/I6),1)-$K$25</f>
        <v>17.399999999999999</v>
      </c>
      <c r="K6" s="69">
        <v>0</v>
      </c>
      <c r="L6" s="43">
        <v>17.399999999999999</v>
      </c>
      <c r="M6" s="67">
        <f>IF(E6&gt;0,ROUND(SUM($M$25*I6)/113+(H6-B6),0),0)</f>
        <v>14</v>
      </c>
      <c r="S6" s="93"/>
      <c r="T6" s="67"/>
    </row>
    <row r="7" spans="1:65" ht="12.8" customHeight="1" x14ac:dyDescent="0.2">
      <c r="A7" s="24">
        <v>45728</v>
      </c>
      <c r="B7">
        <v>72</v>
      </c>
      <c r="C7" t="s">
        <v>91</v>
      </c>
      <c r="D7" t="s">
        <v>74</v>
      </c>
      <c r="E7">
        <v>92</v>
      </c>
      <c r="F7">
        <v>92</v>
      </c>
      <c r="G7">
        <f t="shared" si="0"/>
        <v>79</v>
      </c>
      <c r="H7" s="26">
        <v>69.8</v>
      </c>
      <c r="I7">
        <v>124</v>
      </c>
      <c r="J7" s="25">
        <f>ROUND(SUM((F7-H7)*113/I7),1)-$K$26</f>
        <v>20.2</v>
      </c>
      <c r="K7" s="34">
        <v>0</v>
      </c>
      <c r="M7">
        <f>IF(E7&gt;0,ROUND(SUM($M$25*I7)/113+(H7-B7),0),0)</f>
        <v>13</v>
      </c>
      <c r="S7" s="93"/>
      <c r="T7" s="112"/>
    </row>
    <row r="8" spans="1:65" ht="12.8" customHeight="1" x14ac:dyDescent="0.2">
      <c r="A8" s="24">
        <v>45735</v>
      </c>
      <c r="B8">
        <v>72</v>
      </c>
      <c r="C8" t="s">
        <v>75</v>
      </c>
      <c r="D8" t="s">
        <v>76</v>
      </c>
      <c r="E8">
        <v>91</v>
      </c>
      <c r="F8">
        <v>91</v>
      </c>
      <c r="G8">
        <f t="shared" si="0"/>
        <v>78</v>
      </c>
      <c r="H8" s="26">
        <v>69</v>
      </c>
      <c r="I8">
        <v>120</v>
      </c>
      <c r="J8" s="25">
        <f>ROUND(SUM((F8-H8)*113/I8),1)-$K$26</f>
        <v>20.7</v>
      </c>
      <c r="M8">
        <v>13</v>
      </c>
      <c r="S8" s="93"/>
      <c r="T8" s="113"/>
    </row>
    <row r="9" spans="1:65" ht="12.8" customHeight="1" x14ac:dyDescent="0.2">
      <c r="A9" s="24">
        <v>45737</v>
      </c>
      <c r="B9">
        <v>72</v>
      </c>
      <c r="C9" t="s">
        <v>77</v>
      </c>
      <c r="D9" t="s">
        <v>76</v>
      </c>
      <c r="E9">
        <v>88</v>
      </c>
      <c r="F9">
        <v>88</v>
      </c>
      <c r="G9" s="67">
        <f t="shared" si="0"/>
        <v>76</v>
      </c>
      <c r="H9" s="26">
        <v>69</v>
      </c>
      <c r="I9">
        <v>118</v>
      </c>
      <c r="J9" s="68">
        <f>ROUND(SUM((F9-H9)*113/I9),1)-$K$25</f>
        <v>18.2</v>
      </c>
      <c r="K9" s="61">
        <v>0</v>
      </c>
      <c r="L9" s="162" t="s">
        <v>28</v>
      </c>
      <c r="M9">
        <v>12</v>
      </c>
      <c r="S9" s="93"/>
      <c r="T9" s="67"/>
    </row>
    <row r="10" spans="1:65" ht="12.8" customHeight="1" x14ac:dyDescent="0.2">
      <c r="A10" s="24">
        <v>45742</v>
      </c>
      <c r="B10">
        <v>70</v>
      </c>
      <c r="C10" t="s">
        <v>111</v>
      </c>
      <c r="D10" t="s">
        <v>76</v>
      </c>
      <c r="E10">
        <v>88</v>
      </c>
      <c r="F10">
        <v>88</v>
      </c>
      <c r="G10" s="67">
        <f t="shared" si="0"/>
        <v>73</v>
      </c>
      <c r="H10" s="26">
        <v>67.900000000000006</v>
      </c>
      <c r="I10">
        <v>121</v>
      </c>
      <c r="J10" s="68">
        <f>ROUND(SUM((F10-H10)*113/I10),1)-$K$25</f>
        <v>18.8</v>
      </c>
      <c r="K10" s="61">
        <v>0</v>
      </c>
      <c r="L10" s="25" t="s">
        <v>28</v>
      </c>
      <c r="M10">
        <v>15</v>
      </c>
      <c r="S10" s="93"/>
      <c r="T10" s="67"/>
    </row>
    <row r="11" spans="1:65" ht="12.8" customHeight="1" x14ac:dyDescent="0.2">
      <c r="A11" s="24">
        <v>45745</v>
      </c>
      <c r="B11">
        <v>72</v>
      </c>
      <c r="C11" t="s">
        <v>91</v>
      </c>
      <c r="D11" t="s">
        <v>74</v>
      </c>
      <c r="E11">
        <v>92</v>
      </c>
      <c r="F11">
        <v>92</v>
      </c>
      <c r="G11">
        <f t="shared" si="0"/>
        <v>76</v>
      </c>
      <c r="H11" s="26">
        <v>69.8</v>
      </c>
      <c r="I11">
        <v>124</v>
      </c>
      <c r="J11" s="25">
        <f>ROUND(SUM((F11-H11)*113/I11),1)-$K$26</f>
        <v>20.2</v>
      </c>
      <c r="K11" s="34">
        <v>0</v>
      </c>
      <c r="M11">
        <v>16</v>
      </c>
      <c r="S11" s="93"/>
      <c r="T11" s="67"/>
    </row>
    <row r="12" spans="1:65" ht="12.8" customHeight="1" x14ac:dyDescent="0.2">
      <c r="A12" s="24">
        <v>45746</v>
      </c>
      <c r="B12">
        <v>72</v>
      </c>
      <c r="C12" t="s">
        <v>108</v>
      </c>
      <c r="D12" t="s">
        <v>110</v>
      </c>
      <c r="E12">
        <v>84</v>
      </c>
      <c r="F12">
        <v>84</v>
      </c>
      <c r="G12">
        <f t="shared" si="0"/>
        <v>73</v>
      </c>
      <c r="H12" s="26">
        <v>72.2</v>
      </c>
      <c r="I12">
        <v>119</v>
      </c>
      <c r="J12" s="25">
        <f>ROUND(SUM((F12-H12)*113/I12),1)-$K$25</f>
        <v>11.2</v>
      </c>
      <c r="K12" s="34"/>
      <c r="L12" s="25">
        <v>11.2</v>
      </c>
      <c r="M12" s="102">
        <v>11</v>
      </c>
      <c r="T12" s="67"/>
    </row>
    <row r="13" spans="1:65" ht="12.8" customHeight="1" x14ac:dyDescent="0.2">
      <c r="A13" s="24">
        <v>45749</v>
      </c>
      <c r="B13">
        <v>72</v>
      </c>
      <c r="C13" t="s">
        <v>96</v>
      </c>
      <c r="D13" t="s">
        <v>76</v>
      </c>
      <c r="E13">
        <v>97</v>
      </c>
      <c r="F13">
        <v>95</v>
      </c>
      <c r="G13">
        <f t="shared" si="0"/>
        <v>81</v>
      </c>
      <c r="H13" s="26">
        <v>70.3</v>
      </c>
      <c r="I13">
        <v>130</v>
      </c>
      <c r="J13" s="25">
        <f>ROUND(SUM((F13-H13)*113/I13),1)-$K$26</f>
        <v>21.5</v>
      </c>
      <c r="M13">
        <v>16</v>
      </c>
      <c r="T13" s="67"/>
    </row>
    <row r="14" spans="1:65" ht="12.8" customHeight="1" x14ac:dyDescent="0.2">
      <c r="A14" s="24">
        <v>45750</v>
      </c>
      <c r="B14">
        <v>70</v>
      </c>
      <c r="C14" t="s">
        <v>111</v>
      </c>
      <c r="D14" t="s">
        <v>76</v>
      </c>
      <c r="E14">
        <v>89</v>
      </c>
      <c r="F14">
        <v>89</v>
      </c>
      <c r="G14" s="67">
        <f t="shared" si="0"/>
        <v>74</v>
      </c>
      <c r="H14" s="26">
        <v>67.900000000000006</v>
      </c>
      <c r="I14">
        <v>121</v>
      </c>
      <c r="J14" s="68">
        <f>ROUND(SUM((F14-H14)*113/I14),1)-$K$25</f>
        <v>19.7</v>
      </c>
      <c r="K14" s="61">
        <v>0</v>
      </c>
      <c r="L14" s="25" t="s">
        <v>28</v>
      </c>
      <c r="M14">
        <v>15</v>
      </c>
      <c r="T14" s="67"/>
    </row>
    <row r="15" spans="1:65" ht="12.8" customHeight="1" x14ac:dyDescent="0.2">
      <c r="A15" s="24">
        <v>45751</v>
      </c>
      <c r="B15">
        <v>72</v>
      </c>
      <c r="C15" t="s">
        <v>77</v>
      </c>
      <c r="D15" t="s">
        <v>76</v>
      </c>
      <c r="E15">
        <v>83</v>
      </c>
      <c r="F15">
        <v>83</v>
      </c>
      <c r="G15" s="67">
        <f t="shared" si="0"/>
        <v>71</v>
      </c>
      <c r="H15" s="26">
        <v>69</v>
      </c>
      <c r="I15">
        <v>118</v>
      </c>
      <c r="J15" s="68">
        <f>ROUND(SUM((F15-H15)*113/I15),1)-$K$25</f>
        <v>13.4</v>
      </c>
      <c r="K15" s="61">
        <v>0</v>
      </c>
      <c r="L15" s="25">
        <v>13.4</v>
      </c>
      <c r="M15">
        <v>12</v>
      </c>
      <c r="T15" s="67"/>
    </row>
    <row r="16" spans="1:65" ht="12.8" customHeight="1" x14ac:dyDescent="0.2">
      <c r="A16" s="24">
        <v>45752</v>
      </c>
      <c r="B16">
        <v>72</v>
      </c>
      <c r="C16" t="s">
        <v>108</v>
      </c>
      <c r="D16" t="s">
        <v>76</v>
      </c>
      <c r="E16">
        <v>83</v>
      </c>
      <c r="F16">
        <v>83</v>
      </c>
      <c r="G16">
        <f t="shared" si="0"/>
        <v>72</v>
      </c>
      <c r="H16" s="26">
        <v>69.900000000000006</v>
      </c>
      <c r="I16">
        <v>116</v>
      </c>
      <c r="J16" s="25">
        <f>ROUND(SUM((F16-H16)*113/I16),1)-$K$25</f>
        <v>12.8</v>
      </c>
      <c r="K16" s="34"/>
      <c r="L16" s="25">
        <v>12.8</v>
      </c>
      <c r="M16" s="102">
        <v>11</v>
      </c>
      <c r="T16" s="67"/>
    </row>
    <row r="17" spans="1:20" ht="12.8" customHeight="1" x14ac:dyDescent="0.2">
      <c r="A17" s="24">
        <v>45753</v>
      </c>
      <c r="B17">
        <v>72</v>
      </c>
      <c r="C17" t="s">
        <v>96</v>
      </c>
      <c r="D17" t="s">
        <v>76</v>
      </c>
      <c r="E17">
        <v>93</v>
      </c>
      <c r="F17">
        <v>93</v>
      </c>
      <c r="G17">
        <f t="shared" si="0"/>
        <v>77</v>
      </c>
      <c r="H17" s="26">
        <v>70.3</v>
      </c>
      <c r="I17">
        <v>130</v>
      </c>
      <c r="J17" s="25">
        <f>ROUND(SUM((F17-H17)*113/I17),1)-$K$26</f>
        <v>19.7</v>
      </c>
      <c r="M17">
        <v>16</v>
      </c>
      <c r="T17" s="67"/>
    </row>
    <row r="18" spans="1:20" ht="12.8" customHeight="1" x14ac:dyDescent="0.2">
      <c r="A18" s="24">
        <v>45756</v>
      </c>
      <c r="B18">
        <v>71</v>
      </c>
      <c r="C18" t="s">
        <v>78</v>
      </c>
      <c r="D18" t="s">
        <v>76</v>
      </c>
      <c r="E18">
        <v>87</v>
      </c>
      <c r="F18">
        <v>87</v>
      </c>
      <c r="G18">
        <f t="shared" si="0"/>
        <v>74</v>
      </c>
      <c r="H18" s="26">
        <v>68.2</v>
      </c>
      <c r="I18">
        <v>121</v>
      </c>
      <c r="J18" s="25">
        <f>ROUND(SUM((F18-H18)*113/I18),1)-$K$25</f>
        <v>17.600000000000001</v>
      </c>
      <c r="L18" s="25">
        <v>17.600000000000001</v>
      </c>
      <c r="M18">
        <v>13</v>
      </c>
      <c r="T18" s="67"/>
    </row>
    <row r="19" spans="1:20" ht="12.8" customHeight="1" x14ac:dyDescent="0.2">
      <c r="A19" s="24">
        <v>45770</v>
      </c>
      <c r="B19">
        <v>72</v>
      </c>
      <c r="C19" t="s">
        <v>89</v>
      </c>
      <c r="D19" t="s">
        <v>76</v>
      </c>
      <c r="E19">
        <v>93</v>
      </c>
      <c r="F19">
        <v>91</v>
      </c>
      <c r="G19">
        <f t="shared" si="0"/>
        <v>80</v>
      </c>
      <c r="H19" s="26">
        <v>69.400000000000006</v>
      </c>
      <c r="I19">
        <v>128</v>
      </c>
      <c r="J19" s="25">
        <f>ROUND(SUM((F19-H19)*113/I19),1)-$K$26</f>
        <v>19.100000000000001</v>
      </c>
      <c r="M19">
        <f>IF(E19&gt;0,ROUND(SUM($M$25*I19)/113+(H19-B19),0),0)</f>
        <v>13</v>
      </c>
      <c r="T19" s="67"/>
    </row>
    <row r="20" spans="1:20" ht="12.8" customHeight="1" x14ac:dyDescent="0.2">
      <c r="A20" s="24">
        <v>45771</v>
      </c>
      <c r="B20">
        <v>71</v>
      </c>
      <c r="C20" s="151" t="s">
        <v>107</v>
      </c>
      <c r="D20" s="151" t="s">
        <v>110</v>
      </c>
      <c r="E20">
        <v>98</v>
      </c>
      <c r="F20">
        <v>98</v>
      </c>
      <c r="G20">
        <f t="shared" si="0"/>
        <v>82</v>
      </c>
      <c r="H20" s="26">
        <v>70.900000000000006</v>
      </c>
      <c r="I20">
        <v>131</v>
      </c>
      <c r="J20" s="25">
        <f>ROUND(SUM((F20-H20)*113/I20),1)-$K$26</f>
        <v>23.4</v>
      </c>
      <c r="M20">
        <f>IF(E20&gt;0,ROUND(SUM($M$25*I20)/113+(H20-B20),0),0)</f>
        <v>16</v>
      </c>
      <c r="T20" s="67"/>
    </row>
    <row r="21" spans="1:20" ht="12.8" customHeight="1" x14ac:dyDescent="0.2">
      <c r="A21" s="24">
        <v>45772</v>
      </c>
      <c r="B21">
        <v>72</v>
      </c>
      <c r="C21" s="151" t="s">
        <v>125</v>
      </c>
      <c r="D21" s="151" t="s">
        <v>76</v>
      </c>
      <c r="E21">
        <v>78</v>
      </c>
      <c r="F21">
        <v>78</v>
      </c>
      <c r="G21">
        <f t="shared" si="0"/>
        <v>67</v>
      </c>
      <c r="H21" s="26">
        <v>68.8</v>
      </c>
      <c r="I21">
        <v>122</v>
      </c>
      <c r="J21" s="25">
        <f>ROUND(SUM((F21-H21)*113/I21),1)-$K$26</f>
        <v>8.5</v>
      </c>
      <c r="L21" s="25">
        <v>8.5</v>
      </c>
      <c r="M21">
        <f>IF(E21&gt;0,ROUND(SUM($M$25*I21)/113+(H21-B21),0),0)</f>
        <v>11</v>
      </c>
      <c r="T21" s="67"/>
    </row>
    <row r="22" spans="1:20" ht="12.8" customHeight="1" x14ac:dyDescent="0.2">
      <c r="A22" s="24">
        <v>45773</v>
      </c>
      <c r="B22">
        <v>72</v>
      </c>
      <c r="C22" t="s">
        <v>91</v>
      </c>
      <c r="D22" t="s">
        <v>74</v>
      </c>
      <c r="E22">
        <v>83</v>
      </c>
      <c r="F22">
        <v>83</v>
      </c>
      <c r="G22">
        <f t="shared" si="0"/>
        <v>70</v>
      </c>
      <c r="H22" s="26">
        <v>69.8</v>
      </c>
      <c r="I22">
        <v>124</v>
      </c>
      <c r="J22" s="25">
        <f>ROUND(SUM((F22-H22)*113/I22),1)-$K$26</f>
        <v>12</v>
      </c>
      <c r="K22" s="34">
        <v>0</v>
      </c>
      <c r="L22" s="25">
        <v>12</v>
      </c>
      <c r="M22">
        <f>IF(E22&gt;0,ROUND(SUM($M$25*I22)/113+(H22-B22),0),0)</f>
        <v>13</v>
      </c>
      <c r="T22" s="67"/>
    </row>
    <row r="23" spans="1:20" ht="12.8" customHeight="1" x14ac:dyDescent="0.2">
      <c r="A23" s="24">
        <v>45774</v>
      </c>
      <c r="B23">
        <v>71</v>
      </c>
      <c r="C23" s="151" t="s">
        <v>208</v>
      </c>
      <c r="D23" s="151" t="s">
        <v>76</v>
      </c>
      <c r="E23">
        <v>91</v>
      </c>
      <c r="F23">
        <v>91</v>
      </c>
      <c r="G23">
        <f t="shared" si="0"/>
        <v>79</v>
      </c>
      <c r="H23" s="26">
        <v>68.3</v>
      </c>
      <c r="I23">
        <v>123</v>
      </c>
      <c r="J23" s="25">
        <f>ROUND(SUM((F23-H23)*113/I23),1)-$K$26</f>
        <v>20.9</v>
      </c>
      <c r="M23">
        <f>IF(E23&gt;0,ROUND(SUM($M$25*I23)/113+(H23-B23),0),0)</f>
        <v>12</v>
      </c>
      <c r="T23" s="67"/>
    </row>
    <row r="24" spans="1:20" ht="12.8" customHeight="1" x14ac:dyDescent="0.2">
      <c r="O24" s="25" t="s">
        <v>92</v>
      </c>
      <c r="P24" s="176"/>
      <c r="Q24" s="176"/>
      <c r="T24" s="67"/>
    </row>
    <row r="25" spans="1:20" ht="12.8" customHeight="1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62">
        <v>0</v>
      </c>
      <c r="L25" s="38">
        <f>SUM(L4:L23)</f>
        <v>108.6</v>
      </c>
      <c r="M25" s="38">
        <f>TRUNC(SUM(L25/8),1)</f>
        <v>13.5</v>
      </c>
      <c r="O25" s="39" t="s">
        <v>28</v>
      </c>
      <c r="T25" s="67"/>
    </row>
    <row r="26" spans="1:20" x14ac:dyDescent="0.2">
      <c r="A26" s="94"/>
      <c r="B26" s="72"/>
      <c r="C26" s="72"/>
      <c r="D26" s="72"/>
      <c r="E26" s="72"/>
      <c r="F26" s="72"/>
      <c r="G26" t="s">
        <v>28</v>
      </c>
      <c r="H26" s="95"/>
      <c r="I26" s="72"/>
      <c r="J26" s="25" t="s">
        <v>28</v>
      </c>
      <c r="K26" s="34">
        <v>0</v>
      </c>
      <c r="M26">
        <f>IF(E26&gt;0,ROUND(SUM($M$25*I26)/113+(H26-B26),0),0)</f>
        <v>0</v>
      </c>
      <c r="T26" s="67"/>
    </row>
    <row r="27" spans="1:20" x14ac:dyDescent="0.2">
      <c r="T27" s="67"/>
    </row>
    <row r="28" spans="1:20" x14ac:dyDescent="0.2">
      <c r="A28" s="24">
        <v>45777</v>
      </c>
      <c r="B28">
        <v>72</v>
      </c>
      <c r="C28" t="s">
        <v>75</v>
      </c>
      <c r="D28" t="s">
        <v>76</v>
      </c>
      <c r="E28">
        <v>82</v>
      </c>
      <c r="F28">
        <v>82</v>
      </c>
      <c r="G28">
        <f>(SUM(E28-M28))</f>
        <v>71</v>
      </c>
      <c r="H28" s="26">
        <v>69</v>
      </c>
      <c r="I28">
        <v>120</v>
      </c>
      <c r="J28" s="25">
        <f>ROUND(SUM((F28-H28)*113/I28),1)-$K$26</f>
        <v>12.2</v>
      </c>
      <c r="M28">
        <f>IF(E28&gt;0,ROUND(SUM($M$25*I28)/113+(H28-B28),0),0)</f>
        <v>11</v>
      </c>
      <c r="T28" s="67"/>
    </row>
    <row r="29" spans="1:20" x14ac:dyDescent="0.2">
      <c r="T29" s="67"/>
    </row>
  </sheetData>
  <sortState xmlns:xlrd2="http://schemas.microsoft.com/office/spreadsheetml/2017/richdata2" ref="A4:M23">
    <sortCondition ref="A4:A23"/>
  </sortState>
  <mergeCells count="2">
    <mergeCell ref="A1:M1"/>
    <mergeCell ref="P24:Q24"/>
  </mergeCells>
  <conditionalFormatting sqref="J27:J33">
    <cfRule type="cellIs" dxfId="76" priority="1" stopIfTrue="1" operator="equal">
      <formula>0</formula>
    </cfRule>
    <cfRule type="cellIs" dxfId="75" priority="2" stopIfTrue="1" operator="lessThanOrEqual">
      <formula>$M$25-10</formula>
    </cfRule>
    <cfRule type="cellIs" dxfId="74" priority="3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M33"/>
  <sheetViews>
    <sheetView zoomScale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163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45665</v>
      </c>
      <c r="B4">
        <v>72</v>
      </c>
      <c r="C4" t="s">
        <v>167</v>
      </c>
      <c r="D4" t="s">
        <v>74</v>
      </c>
      <c r="E4">
        <v>95</v>
      </c>
      <c r="F4">
        <v>95</v>
      </c>
      <c r="G4">
        <f t="shared" ref="G4:G23" si="0">(SUM(E4-M4))</f>
        <v>83</v>
      </c>
      <c r="H4">
        <v>63.1</v>
      </c>
      <c r="I4">
        <v>107</v>
      </c>
      <c r="J4" s="25">
        <f t="shared" ref="J4:J23" si="1">ROUND(SUM((F4-H4)*113/I4),1)-$K$25</f>
        <v>33.700000000000003</v>
      </c>
      <c r="K4" s="34">
        <v>0</v>
      </c>
      <c r="M4">
        <v>12</v>
      </c>
    </row>
    <row r="5" spans="1:65" x14ac:dyDescent="0.2">
      <c r="A5" s="24">
        <v>45667</v>
      </c>
      <c r="B5">
        <v>72</v>
      </c>
      <c r="C5" t="s">
        <v>166</v>
      </c>
      <c r="D5" t="s">
        <v>74</v>
      </c>
      <c r="E5">
        <v>87</v>
      </c>
      <c r="F5">
        <v>87</v>
      </c>
      <c r="G5">
        <f t="shared" si="0"/>
        <v>76</v>
      </c>
      <c r="H5">
        <v>62.7</v>
      </c>
      <c r="I5">
        <v>101</v>
      </c>
      <c r="J5" s="25">
        <f t="shared" si="1"/>
        <v>27.2</v>
      </c>
      <c r="K5" s="34">
        <v>0</v>
      </c>
      <c r="M5">
        <v>11</v>
      </c>
    </row>
    <row r="6" spans="1:65" x14ac:dyDescent="0.2">
      <c r="A6" s="24">
        <v>45670</v>
      </c>
      <c r="B6">
        <v>72</v>
      </c>
      <c r="C6" t="s">
        <v>168</v>
      </c>
      <c r="D6" t="s">
        <v>74</v>
      </c>
      <c r="E6">
        <v>90</v>
      </c>
      <c r="F6">
        <v>90</v>
      </c>
      <c r="G6">
        <f t="shared" si="0"/>
        <v>77</v>
      </c>
      <c r="H6">
        <v>63.4</v>
      </c>
      <c r="I6">
        <v>106</v>
      </c>
      <c r="J6" s="25">
        <f t="shared" si="1"/>
        <v>28.4</v>
      </c>
      <c r="K6" s="34">
        <v>0</v>
      </c>
      <c r="M6">
        <v>13</v>
      </c>
    </row>
    <row r="7" spans="1:65" x14ac:dyDescent="0.2">
      <c r="A7" s="24">
        <v>45672</v>
      </c>
      <c r="B7">
        <v>72</v>
      </c>
      <c r="C7" t="s">
        <v>168</v>
      </c>
      <c r="D7" t="s">
        <v>74</v>
      </c>
      <c r="E7">
        <v>99</v>
      </c>
      <c r="F7">
        <v>99</v>
      </c>
      <c r="G7">
        <f t="shared" si="0"/>
        <v>86</v>
      </c>
      <c r="H7">
        <v>63.4</v>
      </c>
      <c r="I7">
        <v>106</v>
      </c>
      <c r="J7" s="25">
        <f t="shared" si="1"/>
        <v>38</v>
      </c>
      <c r="K7" s="34">
        <v>0</v>
      </c>
      <c r="M7">
        <v>13</v>
      </c>
    </row>
    <row r="8" spans="1:65" x14ac:dyDescent="0.2">
      <c r="A8" s="24">
        <v>45681</v>
      </c>
      <c r="B8">
        <v>70</v>
      </c>
      <c r="C8" t="s">
        <v>169</v>
      </c>
      <c r="D8" t="s">
        <v>74</v>
      </c>
      <c r="E8">
        <v>86</v>
      </c>
      <c r="F8">
        <v>86</v>
      </c>
      <c r="G8">
        <f t="shared" si="0"/>
        <v>74</v>
      </c>
      <c r="H8">
        <v>61.9</v>
      </c>
      <c r="I8">
        <v>101</v>
      </c>
      <c r="J8" s="25">
        <f t="shared" si="1"/>
        <v>27</v>
      </c>
      <c r="K8" s="34">
        <v>0</v>
      </c>
      <c r="M8">
        <v>12</v>
      </c>
    </row>
    <row r="9" spans="1:65" x14ac:dyDescent="0.2">
      <c r="A9" s="24">
        <v>45691</v>
      </c>
      <c r="B9">
        <v>72</v>
      </c>
      <c r="C9" t="s">
        <v>166</v>
      </c>
      <c r="D9" t="s">
        <v>74</v>
      </c>
      <c r="E9">
        <v>84</v>
      </c>
      <c r="F9">
        <v>84</v>
      </c>
      <c r="G9">
        <f t="shared" si="0"/>
        <v>66</v>
      </c>
      <c r="H9">
        <v>62.4</v>
      </c>
      <c r="I9">
        <v>93</v>
      </c>
      <c r="J9" s="25">
        <f t="shared" si="1"/>
        <v>26.2</v>
      </c>
      <c r="K9" s="37">
        <v>0</v>
      </c>
      <c r="L9" s="162" t="s">
        <v>28</v>
      </c>
      <c r="M9">
        <v>18</v>
      </c>
    </row>
    <row r="10" spans="1:65" x14ac:dyDescent="0.2">
      <c r="A10" s="24">
        <v>45693</v>
      </c>
      <c r="B10">
        <v>70</v>
      </c>
      <c r="C10" t="s">
        <v>169</v>
      </c>
      <c r="D10" t="s">
        <v>74</v>
      </c>
      <c r="E10">
        <v>82</v>
      </c>
      <c r="F10">
        <v>82</v>
      </c>
      <c r="G10">
        <f t="shared" si="0"/>
        <v>70</v>
      </c>
      <c r="H10">
        <v>61.9</v>
      </c>
      <c r="I10">
        <v>101</v>
      </c>
      <c r="J10" s="25">
        <f t="shared" si="1"/>
        <v>22.5</v>
      </c>
      <c r="K10" s="34">
        <v>0</v>
      </c>
      <c r="L10" s="25">
        <v>22.5</v>
      </c>
      <c r="M10">
        <v>12</v>
      </c>
    </row>
    <row r="11" spans="1:65" x14ac:dyDescent="0.2">
      <c r="A11" s="24">
        <v>45727</v>
      </c>
      <c r="B11">
        <v>72</v>
      </c>
      <c r="C11" t="s">
        <v>170</v>
      </c>
      <c r="D11" t="s">
        <v>74</v>
      </c>
      <c r="E11">
        <v>93</v>
      </c>
      <c r="F11">
        <v>93</v>
      </c>
      <c r="G11">
        <f t="shared" si="0"/>
        <v>83</v>
      </c>
      <c r="H11">
        <v>62.9</v>
      </c>
      <c r="I11">
        <v>100</v>
      </c>
      <c r="J11" s="25">
        <f t="shared" si="1"/>
        <v>34</v>
      </c>
      <c r="K11" s="37">
        <v>0</v>
      </c>
      <c r="M11">
        <f>IF(E11&gt;0,ROUND(SUM($M$25*I11)/113+(H11-B11),0),0)</f>
        <v>10</v>
      </c>
    </row>
    <row r="12" spans="1:65" x14ac:dyDescent="0.2">
      <c r="A12" s="24">
        <v>45730</v>
      </c>
      <c r="B12">
        <v>72</v>
      </c>
      <c r="C12" t="s">
        <v>171</v>
      </c>
      <c r="D12" t="s">
        <v>74</v>
      </c>
      <c r="E12">
        <v>90</v>
      </c>
      <c r="F12">
        <v>90</v>
      </c>
      <c r="G12">
        <f t="shared" si="0"/>
        <v>79</v>
      </c>
      <c r="H12">
        <v>62.6</v>
      </c>
      <c r="I12">
        <v>108</v>
      </c>
      <c r="J12" s="25">
        <f t="shared" si="1"/>
        <v>28.7</v>
      </c>
      <c r="K12" s="37">
        <v>0</v>
      </c>
      <c r="M12">
        <f>IF(E12&gt;0,ROUND(SUM($M$25*I12)/113+(H12-B12),0),0)</f>
        <v>11</v>
      </c>
    </row>
    <row r="13" spans="1:65" x14ac:dyDescent="0.2">
      <c r="A13" s="24">
        <v>45733</v>
      </c>
      <c r="B13">
        <v>72</v>
      </c>
      <c r="C13" t="s">
        <v>170</v>
      </c>
      <c r="D13" t="s">
        <v>74</v>
      </c>
      <c r="E13">
        <v>94</v>
      </c>
      <c r="F13">
        <v>94</v>
      </c>
      <c r="G13">
        <f t="shared" si="0"/>
        <v>82</v>
      </c>
      <c r="H13">
        <v>62.8</v>
      </c>
      <c r="I13">
        <v>104</v>
      </c>
      <c r="J13" s="25">
        <f t="shared" si="1"/>
        <v>33.9</v>
      </c>
      <c r="K13" s="37">
        <v>0</v>
      </c>
      <c r="M13">
        <v>12</v>
      </c>
    </row>
    <row r="14" spans="1:65" x14ac:dyDescent="0.2">
      <c r="A14" s="24">
        <v>45735</v>
      </c>
      <c r="B14">
        <v>72</v>
      </c>
      <c r="C14" t="s">
        <v>167</v>
      </c>
      <c r="D14" t="s">
        <v>74</v>
      </c>
      <c r="E14">
        <v>83</v>
      </c>
      <c r="F14">
        <v>83</v>
      </c>
      <c r="G14">
        <f t="shared" si="0"/>
        <v>71</v>
      </c>
      <c r="H14">
        <v>62.4</v>
      </c>
      <c r="I14">
        <v>105</v>
      </c>
      <c r="J14" s="25">
        <f t="shared" si="1"/>
        <v>22.2</v>
      </c>
      <c r="K14" s="34">
        <v>0</v>
      </c>
      <c r="L14" s="25">
        <v>22.2</v>
      </c>
      <c r="M14">
        <v>12</v>
      </c>
    </row>
    <row r="15" spans="1:65" x14ac:dyDescent="0.2">
      <c r="A15" s="24">
        <v>45742</v>
      </c>
      <c r="B15">
        <v>72</v>
      </c>
      <c r="C15" t="s">
        <v>166</v>
      </c>
      <c r="D15" t="s">
        <v>74</v>
      </c>
      <c r="E15">
        <v>87</v>
      </c>
      <c r="F15">
        <v>87</v>
      </c>
      <c r="G15">
        <f t="shared" si="0"/>
        <v>69</v>
      </c>
      <c r="H15">
        <v>62.7</v>
      </c>
      <c r="I15">
        <v>101</v>
      </c>
      <c r="J15" s="25">
        <f t="shared" si="1"/>
        <v>27.2</v>
      </c>
      <c r="K15" s="37">
        <v>0</v>
      </c>
      <c r="L15" s="25" t="s">
        <v>28</v>
      </c>
      <c r="M15">
        <v>18</v>
      </c>
    </row>
    <row r="16" spans="1:65" x14ac:dyDescent="0.2">
      <c r="A16" s="24">
        <v>45747</v>
      </c>
      <c r="B16">
        <v>72</v>
      </c>
      <c r="C16" t="s">
        <v>167</v>
      </c>
      <c r="D16" t="s">
        <v>74</v>
      </c>
      <c r="E16">
        <v>84</v>
      </c>
      <c r="F16">
        <v>84</v>
      </c>
      <c r="G16">
        <f t="shared" si="0"/>
        <v>72</v>
      </c>
      <c r="H16">
        <v>62.4</v>
      </c>
      <c r="I16">
        <v>105</v>
      </c>
      <c r="J16" s="25">
        <f t="shared" si="1"/>
        <v>23.2</v>
      </c>
      <c r="K16" s="34">
        <v>0</v>
      </c>
      <c r="L16" s="25">
        <v>23.2</v>
      </c>
      <c r="M16">
        <v>12</v>
      </c>
    </row>
    <row r="17" spans="1:17" x14ac:dyDescent="0.2">
      <c r="A17" s="24">
        <v>45749</v>
      </c>
      <c r="B17">
        <v>72</v>
      </c>
      <c r="C17" t="s">
        <v>164</v>
      </c>
      <c r="D17" t="s">
        <v>74</v>
      </c>
      <c r="E17">
        <v>83</v>
      </c>
      <c r="F17">
        <v>83</v>
      </c>
      <c r="G17">
        <f t="shared" si="0"/>
        <v>72</v>
      </c>
      <c r="H17">
        <v>62.2</v>
      </c>
      <c r="I17">
        <v>100</v>
      </c>
      <c r="J17" s="25">
        <f t="shared" si="1"/>
        <v>23.5</v>
      </c>
      <c r="K17" s="34">
        <v>0</v>
      </c>
      <c r="L17" s="25">
        <v>23.5</v>
      </c>
      <c r="M17">
        <v>11</v>
      </c>
    </row>
    <row r="18" spans="1:17" x14ac:dyDescent="0.2">
      <c r="A18" s="24">
        <v>45756</v>
      </c>
      <c r="B18">
        <v>72</v>
      </c>
      <c r="C18" t="s">
        <v>166</v>
      </c>
      <c r="D18" t="s">
        <v>74</v>
      </c>
      <c r="E18">
        <v>87</v>
      </c>
      <c r="F18">
        <v>87</v>
      </c>
      <c r="G18">
        <f t="shared" si="0"/>
        <v>69</v>
      </c>
      <c r="H18">
        <v>62.4</v>
      </c>
      <c r="I18">
        <v>93</v>
      </c>
      <c r="J18" s="25">
        <f t="shared" si="1"/>
        <v>29.9</v>
      </c>
      <c r="K18" s="37">
        <v>0</v>
      </c>
      <c r="L18" s="25" t="s">
        <v>28</v>
      </c>
      <c r="M18">
        <v>18</v>
      </c>
    </row>
    <row r="19" spans="1:17" x14ac:dyDescent="0.2">
      <c r="A19" s="24">
        <v>45758</v>
      </c>
      <c r="B19">
        <v>72</v>
      </c>
      <c r="C19" t="s">
        <v>164</v>
      </c>
      <c r="D19" t="s">
        <v>74</v>
      </c>
      <c r="E19">
        <v>81</v>
      </c>
      <c r="F19">
        <v>81</v>
      </c>
      <c r="G19">
        <f t="shared" si="0"/>
        <v>70</v>
      </c>
      <c r="H19">
        <v>62.2</v>
      </c>
      <c r="I19">
        <v>100</v>
      </c>
      <c r="J19" s="25">
        <f t="shared" si="1"/>
        <v>21.2</v>
      </c>
      <c r="K19" s="34">
        <v>0</v>
      </c>
      <c r="L19" s="162">
        <v>21.2</v>
      </c>
      <c r="M19">
        <v>11</v>
      </c>
    </row>
    <row r="20" spans="1:17" x14ac:dyDescent="0.2">
      <c r="A20" s="24">
        <v>45761</v>
      </c>
      <c r="B20">
        <v>72</v>
      </c>
      <c r="C20" t="s">
        <v>164</v>
      </c>
      <c r="D20" t="s">
        <v>74</v>
      </c>
      <c r="E20">
        <v>81</v>
      </c>
      <c r="F20">
        <v>81</v>
      </c>
      <c r="G20">
        <f t="shared" si="0"/>
        <v>70</v>
      </c>
      <c r="H20">
        <v>62.2</v>
      </c>
      <c r="I20">
        <v>99</v>
      </c>
      <c r="J20" s="25">
        <f t="shared" si="1"/>
        <v>21.5</v>
      </c>
      <c r="K20" s="34">
        <v>0</v>
      </c>
      <c r="L20" s="162">
        <v>21.5</v>
      </c>
      <c r="M20">
        <v>11</v>
      </c>
    </row>
    <row r="21" spans="1:17" x14ac:dyDescent="0.2">
      <c r="A21" s="24">
        <v>45763</v>
      </c>
      <c r="B21">
        <v>72</v>
      </c>
      <c r="C21" t="s">
        <v>167</v>
      </c>
      <c r="D21" t="s">
        <v>74</v>
      </c>
      <c r="E21">
        <v>86</v>
      </c>
      <c r="F21">
        <v>86</v>
      </c>
      <c r="G21">
        <f t="shared" si="0"/>
        <v>74</v>
      </c>
      <c r="H21">
        <v>63.1</v>
      </c>
      <c r="I21">
        <v>107</v>
      </c>
      <c r="J21" s="25">
        <f t="shared" si="1"/>
        <v>24.2</v>
      </c>
      <c r="K21" s="34">
        <v>0</v>
      </c>
      <c r="L21" s="162" t="s">
        <v>28</v>
      </c>
      <c r="M21">
        <v>12</v>
      </c>
    </row>
    <row r="22" spans="1:17" x14ac:dyDescent="0.2">
      <c r="A22" s="24">
        <v>45768</v>
      </c>
      <c r="B22">
        <v>72</v>
      </c>
      <c r="C22" s="151" t="s">
        <v>249</v>
      </c>
      <c r="D22" s="151" t="s">
        <v>74</v>
      </c>
      <c r="E22">
        <v>82</v>
      </c>
      <c r="F22">
        <v>82</v>
      </c>
      <c r="G22">
        <f t="shared" si="0"/>
        <v>72</v>
      </c>
      <c r="H22">
        <v>63</v>
      </c>
      <c r="I22">
        <v>100</v>
      </c>
      <c r="J22" s="25">
        <f t="shared" si="1"/>
        <v>21.5</v>
      </c>
      <c r="K22" s="167">
        <v>0</v>
      </c>
      <c r="L22" s="25">
        <v>21.5</v>
      </c>
      <c r="M22">
        <f>IF(E22&gt;0,ROUND(SUM($M$25*I22)/113+(H22-B22),0),0)</f>
        <v>10</v>
      </c>
    </row>
    <row r="23" spans="1:17" x14ac:dyDescent="0.2">
      <c r="A23" s="24">
        <v>45770</v>
      </c>
      <c r="B23">
        <v>72</v>
      </c>
      <c r="C23" s="151" t="s">
        <v>165</v>
      </c>
      <c r="D23" s="151" t="s">
        <v>74</v>
      </c>
      <c r="E23">
        <v>81</v>
      </c>
      <c r="F23">
        <v>81</v>
      </c>
      <c r="G23">
        <f t="shared" si="0"/>
        <v>70</v>
      </c>
      <c r="H23">
        <v>63</v>
      </c>
      <c r="I23">
        <v>106</v>
      </c>
      <c r="J23" s="25">
        <f t="shared" si="1"/>
        <v>19.2</v>
      </c>
      <c r="L23" s="25">
        <v>19.2</v>
      </c>
      <c r="M23">
        <f>IF(E23&gt;0,ROUND(SUM($M$25*I23)/113+(H23-B23),0),0)</f>
        <v>11</v>
      </c>
    </row>
    <row r="24" spans="1:17" x14ac:dyDescent="0.2">
      <c r="J24" s="56"/>
    </row>
    <row r="25" spans="1:17" x14ac:dyDescent="0.2">
      <c r="G25" t="s">
        <v>28</v>
      </c>
      <c r="J25" s="56" t="s">
        <v>28</v>
      </c>
      <c r="K25" s="26">
        <v>0</v>
      </c>
      <c r="L25" s="25">
        <f>SUM(L4:L23)</f>
        <v>174.8</v>
      </c>
      <c r="M25" s="25">
        <f>TRUNC(SUM(L25/8),1)</f>
        <v>21.8</v>
      </c>
      <c r="O25" t="s">
        <v>92</v>
      </c>
      <c r="P25" s="176"/>
      <c r="Q25" s="176"/>
    </row>
    <row r="26" spans="1:17" x14ac:dyDescent="0.2">
      <c r="A26" s="94"/>
      <c r="B26" s="72"/>
      <c r="C26" s="72"/>
      <c r="D26" s="72"/>
      <c r="E26" s="72"/>
      <c r="F26" s="72"/>
      <c r="H26" s="72"/>
      <c r="I26" s="72"/>
      <c r="J26" s="56"/>
      <c r="K26" s="26"/>
      <c r="M26">
        <f>IF(E26&gt;0,ROUND(SUM($M$25*I26)/113+(H26-B26),0),0)</f>
        <v>0</v>
      </c>
      <c r="O26" s="39" t="s">
        <v>28</v>
      </c>
    </row>
    <row r="27" spans="1:17" x14ac:dyDescent="0.2">
      <c r="N27" s="26"/>
      <c r="O27" s="39" t="s">
        <v>28</v>
      </c>
      <c r="P27" s="26"/>
      <c r="Q27" s="40"/>
    </row>
    <row r="28" spans="1:17" x14ac:dyDescent="0.2">
      <c r="O28" s="39" t="s">
        <v>28</v>
      </c>
    </row>
    <row r="29" spans="1:17" x14ac:dyDescent="0.2">
      <c r="O29" s="39" t="s">
        <v>28</v>
      </c>
    </row>
    <row r="30" spans="1:17" x14ac:dyDescent="0.2">
      <c r="O30" s="39" t="s">
        <v>28</v>
      </c>
    </row>
    <row r="31" spans="1:17" x14ac:dyDescent="0.2">
      <c r="O31" s="39" t="s">
        <v>28</v>
      </c>
    </row>
    <row r="33" spans="15:15" x14ac:dyDescent="0.2">
      <c r="O33" s="2">
        <f>IF(E33&gt;0,ROUND(SUM(#REF!*I33)/113,0),0)</f>
        <v>0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73" priority="1" stopIfTrue="1" operator="equal">
      <formula>0</formula>
    </cfRule>
    <cfRule type="cellIs" dxfId="72" priority="2" stopIfTrue="1" operator="lessThanOrEqual">
      <formula>$M$25-10</formula>
    </cfRule>
    <cfRule type="cellIs" dxfId="71" priority="3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M35"/>
  <sheetViews>
    <sheetView zoomScale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style="114" customWidth="1"/>
    <col min="4" max="4" width="7" customWidth="1"/>
    <col min="5" max="5" width="6.125" style="115" customWidth="1"/>
    <col min="6" max="6" width="8.375" style="115" customWidth="1"/>
    <col min="7" max="7" width="6.125" customWidth="1"/>
    <col min="8" max="8" width="7" style="115" customWidth="1"/>
    <col min="9" max="9" width="6.125" style="115" customWidth="1"/>
    <col min="10" max="10" width="7.125" style="25" customWidth="1"/>
    <col min="11" max="11" width="5.75" style="25" customWidth="1"/>
    <col min="12" max="12" width="7.625" style="38" customWidth="1"/>
    <col min="13" max="13" width="9.75" customWidth="1"/>
  </cols>
  <sheetData>
    <row r="1" spans="1:65" ht="25.55" customHeight="1" x14ac:dyDescent="0.2">
      <c r="A1" s="174" t="s">
        <v>172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6" customHeight="1" x14ac:dyDescent="0.25">
      <c r="A2" s="28" t="s">
        <v>60</v>
      </c>
      <c r="B2" s="29" t="s">
        <v>61</v>
      </c>
      <c r="C2" s="116" t="s">
        <v>62</v>
      </c>
      <c r="D2" s="29" t="s">
        <v>63</v>
      </c>
      <c r="E2" s="117" t="s">
        <v>64</v>
      </c>
      <c r="F2" s="117" t="s">
        <v>65</v>
      </c>
      <c r="G2" s="29" t="s">
        <v>66</v>
      </c>
      <c r="H2" s="118" t="s">
        <v>67</v>
      </c>
      <c r="I2" s="117" t="s">
        <v>68</v>
      </c>
      <c r="J2" s="30" t="s">
        <v>69</v>
      </c>
      <c r="K2" s="30" t="s">
        <v>70</v>
      </c>
      <c r="L2" s="118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6" customHeight="1" x14ac:dyDescent="0.25">
      <c r="A3" s="28"/>
      <c r="B3" s="29"/>
      <c r="C3" s="116"/>
      <c r="D3" s="29"/>
      <c r="E3" s="117"/>
      <c r="F3" s="117"/>
      <c r="G3" s="29"/>
      <c r="H3" s="118"/>
      <c r="I3" s="117"/>
      <c r="J3" s="30"/>
      <c r="K3" s="30"/>
      <c r="L3" s="118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44944</v>
      </c>
      <c r="B4">
        <v>72</v>
      </c>
      <c r="C4" s="114" t="s">
        <v>173</v>
      </c>
      <c r="D4" t="s">
        <v>76</v>
      </c>
      <c r="E4" s="115">
        <v>93</v>
      </c>
      <c r="F4" s="115">
        <v>91</v>
      </c>
      <c r="G4">
        <f t="shared" ref="G4:G23" si="0">(SUM(E4-M4))</f>
        <v>80</v>
      </c>
      <c r="H4" s="26">
        <v>69</v>
      </c>
      <c r="I4" s="115">
        <v>124</v>
      </c>
      <c r="J4" s="25">
        <f t="shared" ref="J4:J10" si="1">ROUND(SUM((F4-H4)*113/I4),1)-$K$25</f>
        <v>20</v>
      </c>
      <c r="K4" s="34">
        <v>0</v>
      </c>
      <c r="L4" s="25"/>
      <c r="M4">
        <v>13</v>
      </c>
    </row>
    <row r="5" spans="1:65" ht="13.6" customHeight="1" x14ac:dyDescent="0.2">
      <c r="A5" s="24">
        <v>44949</v>
      </c>
      <c r="B5">
        <v>72</v>
      </c>
      <c r="C5" s="114" t="s">
        <v>75</v>
      </c>
      <c r="D5" t="s">
        <v>76</v>
      </c>
      <c r="E5" s="115">
        <v>87</v>
      </c>
      <c r="F5" s="115">
        <v>87</v>
      </c>
      <c r="G5">
        <f t="shared" si="0"/>
        <v>75</v>
      </c>
      <c r="H5" s="115">
        <v>68.5</v>
      </c>
      <c r="I5" s="115">
        <v>118</v>
      </c>
      <c r="J5" s="25">
        <f t="shared" si="1"/>
        <v>17.7</v>
      </c>
      <c r="K5" s="34">
        <v>0</v>
      </c>
      <c r="M5">
        <v>12</v>
      </c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</row>
    <row r="6" spans="1:65" ht="13.6" customHeight="1" x14ac:dyDescent="0.2">
      <c r="A6" s="24">
        <v>44952</v>
      </c>
      <c r="B6">
        <v>72</v>
      </c>
      <c r="C6" s="114" t="s">
        <v>77</v>
      </c>
      <c r="D6" t="s">
        <v>76</v>
      </c>
      <c r="E6" s="115">
        <v>88</v>
      </c>
      <c r="F6" s="115">
        <v>88</v>
      </c>
      <c r="G6">
        <f t="shared" si="0"/>
        <v>76</v>
      </c>
      <c r="H6" s="115">
        <v>69</v>
      </c>
      <c r="I6" s="115">
        <v>118</v>
      </c>
      <c r="J6" s="25">
        <f t="shared" si="1"/>
        <v>18.2</v>
      </c>
      <c r="K6" s="34">
        <v>0</v>
      </c>
      <c r="M6">
        <v>12</v>
      </c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</row>
    <row r="7" spans="1:65" ht="13.6" customHeight="1" x14ac:dyDescent="0.2">
      <c r="A7" s="24">
        <v>44963</v>
      </c>
      <c r="B7">
        <v>70</v>
      </c>
      <c r="C7" s="114" t="s">
        <v>144</v>
      </c>
      <c r="D7" t="s">
        <v>80</v>
      </c>
      <c r="E7" s="115">
        <v>79</v>
      </c>
      <c r="F7" s="115">
        <v>79</v>
      </c>
      <c r="G7">
        <f t="shared" si="0"/>
        <v>69</v>
      </c>
      <c r="H7" s="115">
        <v>66</v>
      </c>
      <c r="I7" s="115">
        <v>111</v>
      </c>
      <c r="J7" s="25">
        <f t="shared" si="1"/>
        <v>13.2</v>
      </c>
      <c r="K7" s="34">
        <v>0</v>
      </c>
      <c r="L7" s="38">
        <v>13.2</v>
      </c>
      <c r="M7">
        <v>10</v>
      </c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</row>
    <row r="8" spans="1:65" ht="13.6" customHeight="1" x14ac:dyDescent="0.2">
      <c r="A8" s="24">
        <v>44977</v>
      </c>
      <c r="B8">
        <v>72</v>
      </c>
      <c r="C8" s="114" t="s">
        <v>173</v>
      </c>
      <c r="D8" t="s">
        <v>76</v>
      </c>
      <c r="E8" s="115">
        <v>86</v>
      </c>
      <c r="F8" s="115">
        <v>86</v>
      </c>
      <c r="G8">
        <f t="shared" si="0"/>
        <v>73</v>
      </c>
      <c r="H8" s="115">
        <v>69</v>
      </c>
      <c r="I8" s="115">
        <v>124</v>
      </c>
      <c r="J8" s="25">
        <f t="shared" si="1"/>
        <v>15.5</v>
      </c>
      <c r="L8" s="25">
        <v>15.5</v>
      </c>
      <c r="M8">
        <v>13</v>
      </c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</row>
    <row r="9" spans="1:65" ht="13.6" customHeight="1" x14ac:dyDescent="0.2">
      <c r="A9" s="24">
        <v>44979</v>
      </c>
      <c r="B9">
        <v>72</v>
      </c>
      <c r="C9" s="114" t="s">
        <v>73</v>
      </c>
      <c r="D9" t="s">
        <v>76</v>
      </c>
      <c r="E9" s="115">
        <v>87</v>
      </c>
      <c r="F9" s="115">
        <v>87</v>
      </c>
      <c r="G9">
        <f t="shared" si="0"/>
        <v>74</v>
      </c>
      <c r="H9" s="26">
        <v>69.599999999999994</v>
      </c>
      <c r="I9" s="115">
        <v>124</v>
      </c>
      <c r="J9" s="25">
        <f t="shared" si="1"/>
        <v>15.9</v>
      </c>
      <c r="L9" s="25">
        <v>15.9</v>
      </c>
      <c r="M9">
        <v>13</v>
      </c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</row>
    <row r="10" spans="1:65" ht="13.6" customHeight="1" x14ac:dyDescent="0.2">
      <c r="A10" s="24">
        <v>44984</v>
      </c>
      <c r="B10">
        <v>72</v>
      </c>
      <c r="C10" s="114" t="s">
        <v>75</v>
      </c>
      <c r="D10" t="s">
        <v>76</v>
      </c>
      <c r="E10" s="115">
        <v>93</v>
      </c>
      <c r="F10" s="115">
        <v>92</v>
      </c>
      <c r="G10">
        <f t="shared" si="0"/>
        <v>81</v>
      </c>
      <c r="H10" s="115">
        <v>68.5</v>
      </c>
      <c r="I10" s="115">
        <v>118</v>
      </c>
      <c r="J10" s="25">
        <f t="shared" si="1"/>
        <v>22.5</v>
      </c>
      <c r="M10">
        <v>12</v>
      </c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</row>
    <row r="11" spans="1:65" ht="13.6" customHeight="1" x14ac:dyDescent="0.2">
      <c r="A11" s="24">
        <v>45012</v>
      </c>
      <c r="B11">
        <v>72</v>
      </c>
      <c r="C11" s="114" t="s">
        <v>174</v>
      </c>
      <c r="D11" t="s">
        <v>76</v>
      </c>
      <c r="E11" s="115">
        <v>90</v>
      </c>
      <c r="F11" s="115">
        <v>89</v>
      </c>
      <c r="G11">
        <f t="shared" si="0"/>
        <v>77</v>
      </c>
      <c r="H11" s="115">
        <v>69</v>
      </c>
      <c r="I11" s="115">
        <v>124</v>
      </c>
      <c r="J11" s="25">
        <f t="shared" ref="J11:J13" si="2">ROUND(SUM((F11-H11)*113/I11),1)</f>
        <v>18.2</v>
      </c>
      <c r="L11" s="26"/>
      <c r="M11">
        <v>13</v>
      </c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</row>
    <row r="12" spans="1:65" ht="13.1" x14ac:dyDescent="0.25">
      <c r="A12" s="24">
        <v>45026</v>
      </c>
      <c r="B12">
        <v>72</v>
      </c>
      <c r="C12" s="114" t="s">
        <v>82</v>
      </c>
      <c r="D12" t="s">
        <v>76</v>
      </c>
      <c r="E12" s="115">
        <v>95</v>
      </c>
      <c r="F12" s="115">
        <v>95</v>
      </c>
      <c r="G12">
        <f t="shared" si="0"/>
        <v>82</v>
      </c>
      <c r="H12" s="115">
        <v>69.3</v>
      </c>
      <c r="I12" s="115">
        <v>121</v>
      </c>
      <c r="J12" s="25">
        <f t="shared" si="2"/>
        <v>24</v>
      </c>
      <c r="M12">
        <v>13</v>
      </c>
      <c r="N12" s="98"/>
      <c r="P12" s="119"/>
      <c r="Q12" s="29"/>
    </row>
    <row r="13" spans="1:65" ht="13.1" x14ac:dyDescent="0.25">
      <c r="A13" s="24">
        <v>45033</v>
      </c>
      <c r="B13">
        <v>72</v>
      </c>
      <c r="C13" s="114" t="s">
        <v>109</v>
      </c>
      <c r="D13" t="s">
        <v>76</v>
      </c>
      <c r="E13" s="115">
        <v>84</v>
      </c>
      <c r="F13" s="115">
        <v>84</v>
      </c>
      <c r="G13">
        <f t="shared" si="0"/>
        <v>71</v>
      </c>
      <c r="H13" s="115">
        <v>69.599999999999994</v>
      </c>
      <c r="I13" s="115">
        <v>123</v>
      </c>
      <c r="J13" s="25">
        <f t="shared" si="2"/>
        <v>13.2</v>
      </c>
      <c r="L13" s="38">
        <v>13.2</v>
      </c>
      <c r="M13">
        <v>13</v>
      </c>
      <c r="N13" s="98"/>
      <c r="P13" s="119"/>
      <c r="Q13" s="29"/>
    </row>
    <row r="14" spans="1:65" x14ac:dyDescent="0.2">
      <c r="A14" s="24">
        <v>45040</v>
      </c>
      <c r="B14">
        <v>70</v>
      </c>
      <c r="C14" s="114" t="s">
        <v>111</v>
      </c>
      <c r="D14" t="s">
        <v>76</v>
      </c>
      <c r="E14" s="115">
        <v>91</v>
      </c>
      <c r="F14" s="115">
        <v>90</v>
      </c>
      <c r="G14">
        <f t="shared" si="0"/>
        <v>78</v>
      </c>
      <c r="H14" s="26">
        <v>67.900000000000006</v>
      </c>
      <c r="I14" s="115">
        <v>121</v>
      </c>
      <c r="J14" s="25">
        <f t="shared" ref="J14:J23" si="3">ROUND(SUM((F14-H14)*113/I14),1)-$K$25</f>
        <v>20.6</v>
      </c>
      <c r="L14" s="26"/>
      <c r="M14" s="102">
        <v>13</v>
      </c>
      <c r="N14" s="98"/>
    </row>
    <row r="15" spans="1:65" x14ac:dyDescent="0.2">
      <c r="A15" s="24">
        <v>45229</v>
      </c>
      <c r="B15">
        <v>70</v>
      </c>
      <c r="C15" s="114" t="s">
        <v>111</v>
      </c>
      <c r="D15" t="s">
        <v>102</v>
      </c>
      <c r="E15" s="115">
        <v>82</v>
      </c>
      <c r="F15" s="115">
        <v>82</v>
      </c>
      <c r="G15">
        <f t="shared" si="0"/>
        <v>72</v>
      </c>
      <c r="H15" s="115">
        <v>65.599999999999994</v>
      </c>
      <c r="I15" s="115">
        <v>116</v>
      </c>
      <c r="J15" s="25">
        <f t="shared" si="3"/>
        <v>16</v>
      </c>
      <c r="K15" s="61">
        <v>0</v>
      </c>
      <c r="L15" s="25">
        <v>16</v>
      </c>
      <c r="M15">
        <v>10</v>
      </c>
    </row>
    <row r="16" spans="1:65" x14ac:dyDescent="0.2">
      <c r="A16" s="24">
        <v>45315</v>
      </c>
      <c r="B16">
        <v>71</v>
      </c>
      <c r="C16" t="s">
        <v>78</v>
      </c>
      <c r="D16" t="s">
        <v>95</v>
      </c>
      <c r="E16">
        <v>80</v>
      </c>
      <c r="F16">
        <v>80</v>
      </c>
      <c r="G16">
        <f t="shared" si="0"/>
        <v>72</v>
      </c>
      <c r="H16">
        <v>65.099999999999994</v>
      </c>
      <c r="I16">
        <v>112</v>
      </c>
      <c r="J16" s="25">
        <f t="shared" si="3"/>
        <v>15</v>
      </c>
      <c r="K16" s="61">
        <v>0</v>
      </c>
      <c r="L16" s="25">
        <v>15</v>
      </c>
      <c r="M16">
        <v>8</v>
      </c>
    </row>
    <row r="17" spans="1:26" x14ac:dyDescent="0.2">
      <c r="A17" s="24">
        <v>45324</v>
      </c>
      <c r="B17">
        <v>70</v>
      </c>
      <c r="C17" t="s">
        <v>144</v>
      </c>
      <c r="D17" t="s">
        <v>80</v>
      </c>
      <c r="E17">
        <v>78</v>
      </c>
      <c r="F17">
        <v>78</v>
      </c>
      <c r="G17">
        <f t="shared" si="0"/>
        <v>68</v>
      </c>
      <c r="H17">
        <v>66</v>
      </c>
      <c r="I17">
        <v>111</v>
      </c>
      <c r="J17" s="25">
        <f t="shared" si="3"/>
        <v>12.2</v>
      </c>
      <c r="K17" s="61">
        <v>0</v>
      </c>
      <c r="L17" s="25">
        <v>12.2</v>
      </c>
      <c r="M17">
        <v>10</v>
      </c>
    </row>
    <row r="18" spans="1:26" x14ac:dyDescent="0.2">
      <c r="A18" s="24">
        <v>45331</v>
      </c>
      <c r="B18">
        <v>72</v>
      </c>
      <c r="C18" t="s">
        <v>75</v>
      </c>
      <c r="D18" t="s">
        <v>95</v>
      </c>
      <c r="E18">
        <v>80</v>
      </c>
      <c r="F18">
        <v>80</v>
      </c>
      <c r="G18">
        <f t="shared" si="0"/>
        <v>72</v>
      </c>
      <c r="H18">
        <v>65.5</v>
      </c>
      <c r="I18">
        <v>110</v>
      </c>
      <c r="J18" s="25">
        <f t="shared" si="3"/>
        <v>14.9</v>
      </c>
      <c r="K18" s="120">
        <v>0</v>
      </c>
      <c r="L18" s="25">
        <v>14.9</v>
      </c>
      <c r="M18">
        <v>8</v>
      </c>
    </row>
    <row r="19" spans="1:26" x14ac:dyDescent="0.2">
      <c r="A19" s="24">
        <v>45348</v>
      </c>
      <c r="B19">
        <v>70</v>
      </c>
      <c r="C19" t="s">
        <v>79</v>
      </c>
      <c r="D19" t="s">
        <v>110</v>
      </c>
      <c r="E19">
        <v>85</v>
      </c>
      <c r="F19">
        <v>85</v>
      </c>
      <c r="G19">
        <f t="shared" si="0"/>
        <v>75</v>
      </c>
      <c r="H19">
        <v>65.3</v>
      </c>
      <c r="I19">
        <v>116</v>
      </c>
      <c r="J19" s="25">
        <f t="shared" si="3"/>
        <v>19.2</v>
      </c>
      <c r="K19" s="61">
        <v>0</v>
      </c>
      <c r="L19" s="25"/>
      <c r="M19">
        <v>10</v>
      </c>
    </row>
    <row r="20" spans="1:26" x14ac:dyDescent="0.2">
      <c r="A20" s="24">
        <v>45350</v>
      </c>
      <c r="B20">
        <v>72</v>
      </c>
      <c r="C20" t="s">
        <v>96</v>
      </c>
      <c r="D20" t="s">
        <v>74</v>
      </c>
      <c r="E20">
        <v>87</v>
      </c>
      <c r="F20">
        <v>87</v>
      </c>
      <c r="G20">
        <f t="shared" si="0"/>
        <v>75</v>
      </c>
      <c r="H20" s="25">
        <v>68.3</v>
      </c>
      <c r="I20">
        <v>125</v>
      </c>
      <c r="J20" s="25">
        <f t="shared" si="3"/>
        <v>16.899999999999999</v>
      </c>
      <c r="L20" s="25"/>
      <c r="M20">
        <v>12</v>
      </c>
    </row>
    <row r="21" spans="1:26" x14ac:dyDescent="0.2">
      <c r="A21" s="24">
        <v>45369</v>
      </c>
      <c r="B21">
        <v>70</v>
      </c>
      <c r="C21" t="s">
        <v>111</v>
      </c>
      <c r="D21" t="s">
        <v>102</v>
      </c>
      <c r="E21">
        <v>85</v>
      </c>
      <c r="F21">
        <v>85</v>
      </c>
      <c r="G21">
        <f t="shared" si="0"/>
        <v>75</v>
      </c>
      <c r="H21" s="25">
        <v>65.599999999999994</v>
      </c>
      <c r="I21">
        <v>116</v>
      </c>
      <c r="J21" s="25">
        <f t="shared" si="3"/>
        <v>18.899999999999999</v>
      </c>
      <c r="K21" s="34">
        <v>0</v>
      </c>
      <c r="L21" s="25"/>
      <c r="M21" s="107">
        <v>10</v>
      </c>
    </row>
    <row r="22" spans="1:26" x14ac:dyDescent="0.2">
      <c r="A22" s="24">
        <v>45623</v>
      </c>
      <c r="B22">
        <v>71</v>
      </c>
      <c r="C22" s="114" t="s">
        <v>78</v>
      </c>
      <c r="D22" t="s">
        <v>95</v>
      </c>
      <c r="E22" s="115">
        <v>87</v>
      </c>
      <c r="F22" s="115">
        <v>87</v>
      </c>
      <c r="G22">
        <f t="shared" si="0"/>
        <v>79</v>
      </c>
      <c r="H22" s="115">
        <v>65.099999999999994</v>
      </c>
      <c r="I22" s="115">
        <v>112</v>
      </c>
      <c r="J22" s="25">
        <f t="shared" si="3"/>
        <v>22.1</v>
      </c>
      <c r="K22" s="120">
        <v>0</v>
      </c>
      <c r="M22">
        <v>8</v>
      </c>
    </row>
    <row r="23" spans="1:26" x14ac:dyDescent="0.2">
      <c r="A23" s="24">
        <v>45686</v>
      </c>
      <c r="B23">
        <v>71</v>
      </c>
      <c r="C23" s="114" t="s">
        <v>78</v>
      </c>
      <c r="D23" t="s">
        <v>95</v>
      </c>
      <c r="E23" s="115">
        <v>83</v>
      </c>
      <c r="F23" s="115">
        <v>82</v>
      </c>
      <c r="G23">
        <f t="shared" si="0"/>
        <v>75</v>
      </c>
      <c r="H23" s="115">
        <v>65.099999999999994</v>
      </c>
      <c r="I23" s="115">
        <v>112</v>
      </c>
      <c r="J23" s="25">
        <f t="shared" si="3"/>
        <v>17.100000000000001</v>
      </c>
      <c r="K23" s="34">
        <v>0</v>
      </c>
      <c r="M23">
        <v>8</v>
      </c>
    </row>
    <row r="25" spans="1:26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38">
        <v>0</v>
      </c>
      <c r="L25" s="38">
        <f>SUM(L4:L23)</f>
        <v>115.9</v>
      </c>
      <c r="M25" s="38">
        <f>TRUNC(SUM(L25/8),1)</f>
        <v>14.4</v>
      </c>
      <c r="O25" t="s">
        <v>92</v>
      </c>
      <c r="P25" s="176"/>
      <c r="Q25" s="176"/>
    </row>
    <row r="26" spans="1:26" x14ac:dyDescent="0.2">
      <c r="A26" s="94"/>
      <c r="B26" s="72"/>
      <c r="C26" s="121"/>
      <c r="D26" s="72"/>
      <c r="E26" s="122"/>
      <c r="F26" s="122"/>
      <c r="G26" t="s">
        <v>28</v>
      </c>
      <c r="H26" s="122"/>
      <c r="I26" s="122"/>
      <c r="J26" s="25" t="s">
        <v>28</v>
      </c>
      <c r="K26" s="95"/>
      <c r="M26">
        <f>IF(E26&gt;0,ROUND(SUM($M$25*I26)/113+(H26-B26),0),0)</f>
        <v>0</v>
      </c>
      <c r="O26" s="39" t="s">
        <v>28</v>
      </c>
    </row>
    <row r="27" spans="1:26" x14ac:dyDescent="0.2">
      <c r="N27" s="26"/>
      <c r="O27" s="40" t="s">
        <v>28</v>
      </c>
      <c r="P27" s="26"/>
      <c r="Q27" s="40"/>
    </row>
    <row r="28" spans="1:26" x14ac:dyDescent="0.2">
      <c r="N28" s="26"/>
      <c r="O28" s="40"/>
      <c r="P28" s="26"/>
      <c r="Q28" s="40"/>
      <c r="Y28" s="25"/>
      <c r="Z28" s="25"/>
    </row>
    <row r="29" spans="1:26" x14ac:dyDescent="0.2">
      <c r="O29" s="39"/>
      <c r="P29" s="26"/>
      <c r="Q29" s="40"/>
    </row>
    <row r="30" spans="1:26" x14ac:dyDescent="0.2">
      <c r="O30" s="39">
        <f t="shared" ref="O30:O31" si="4">IF($E30&gt;0,ROUND(SUM($M$25*$I30)/113,0),0)</f>
        <v>0</v>
      </c>
    </row>
    <row r="31" spans="1:26" x14ac:dyDescent="0.2">
      <c r="O31" s="39">
        <f t="shared" si="4"/>
        <v>0</v>
      </c>
    </row>
    <row r="32" spans="1:26" x14ac:dyDescent="0.2">
      <c r="O32" s="39">
        <f>IF(E32&gt;0,ROUND(SUM(M25*I32)/113,0),0)</f>
        <v>0</v>
      </c>
    </row>
    <row r="33" spans="15:15" x14ac:dyDescent="0.2">
      <c r="O33" s="39">
        <f>IF(E33&gt;0,ROUND(SUM(M25*I33)/113,0),0)</f>
        <v>0</v>
      </c>
    </row>
    <row r="35" spans="15:15" x14ac:dyDescent="0.2">
      <c r="O35" s="2">
        <f>IF(E35&gt;0,ROUND(SUM(M32*I35)/113,0),0)</f>
        <v>0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70" priority="2" stopIfTrue="1" operator="equal">
      <formula>0</formula>
    </cfRule>
    <cfRule type="cellIs" dxfId="69" priority="3" stopIfTrue="1" operator="lessThanOrEqual">
      <formula>$M$25-10</formula>
    </cfRule>
    <cfRule type="cellIs" dxfId="68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M33"/>
  <sheetViews>
    <sheetView topLeftCell="A2" zoomScale="110" workbookViewId="0">
      <selection activeCell="A29" sqref="A29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6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175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45525</v>
      </c>
      <c r="B4">
        <v>69</v>
      </c>
      <c r="C4" t="s">
        <v>90</v>
      </c>
      <c r="D4" t="s">
        <v>176</v>
      </c>
      <c r="E4">
        <v>92</v>
      </c>
      <c r="F4">
        <v>91</v>
      </c>
      <c r="G4">
        <f t="shared" ref="G4:G23" si="0">(SUM(E4-M4))</f>
        <v>81</v>
      </c>
      <c r="H4">
        <v>63.5</v>
      </c>
      <c r="I4">
        <v>109</v>
      </c>
      <c r="J4" s="25">
        <f t="shared" ref="J4:J23" si="1">ROUND(SUM((F4-H4)*113/I4),1)-$K$25</f>
        <v>28.5</v>
      </c>
      <c r="K4" s="61">
        <v>0</v>
      </c>
      <c r="M4">
        <v>11</v>
      </c>
    </row>
    <row r="5" spans="1:65" x14ac:dyDescent="0.2">
      <c r="A5" s="24">
        <v>45532</v>
      </c>
      <c r="B5">
        <v>72</v>
      </c>
      <c r="C5" t="s">
        <v>105</v>
      </c>
      <c r="D5" t="s">
        <v>102</v>
      </c>
      <c r="E5">
        <v>102</v>
      </c>
      <c r="F5">
        <v>102</v>
      </c>
      <c r="G5">
        <f t="shared" si="0"/>
        <v>90</v>
      </c>
      <c r="H5" s="26">
        <v>66.3</v>
      </c>
      <c r="I5">
        <v>119</v>
      </c>
      <c r="J5" s="25">
        <f t="shared" si="1"/>
        <v>33.9</v>
      </c>
      <c r="K5" s="65">
        <v>0</v>
      </c>
      <c r="M5">
        <v>12</v>
      </c>
    </row>
    <row r="6" spans="1:65" x14ac:dyDescent="0.2">
      <c r="A6" s="24">
        <v>45539</v>
      </c>
      <c r="B6">
        <v>72</v>
      </c>
      <c r="C6" t="s">
        <v>106</v>
      </c>
      <c r="D6" t="s">
        <v>95</v>
      </c>
      <c r="E6">
        <v>98</v>
      </c>
      <c r="F6">
        <v>97</v>
      </c>
      <c r="G6">
        <f t="shared" si="0"/>
        <v>85</v>
      </c>
      <c r="H6" s="26">
        <v>67.3</v>
      </c>
      <c r="I6">
        <v>119</v>
      </c>
      <c r="J6" s="25">
        <f t="shared" si="1"/>
        <v>28.2</v>
      </c>
      <c r="M6">
        <v>13</v>
      </c>
    </row>
    <row r="7" spans="1:65" x14ac:dyDescent="0.2">
      <c r="A7" s="24">
        <v>45560</v>
      </c>
      <c r="B7">
        <v>72</v>
      </c>
      <c r="C7" t="s">
        <v>89</v>
      </c>
      <c r="D7" t="s">
        <v>102</v>
      </c>
      <c r="E7">
        <v>91</v>
      </c>
      <c r="F7">
        <v>89</v>
      </c>
      <c r="G7">
        <f t="shared" si="0"/>
        <v>78</v>
      </c>
      <c r="H7">
        <v>66.900000000000006</v>
      </c>
      <c r="I7">
        <v>123</v>
      </c>
      <c r="J7" s="25">
        <f t="shared" si="1"/>
        <v>20.3</v>
      </c>
      <c r="L7" s="25">
        <v>20.3</v>
      </c>
      <c r="M7">
        <v>13</v>
      </c>
    </row>
    <row r="8" spans="1:65" x14ac:dyDescent="0.2">
      <c r="A8" s="24">
        <v>45567</v>
      </c>
      <c r="B8">
        <v>72</v>
      </c>
      <c r="C8" t="s">
        <v>125</v>
      </c>
      <c r="D8" t="s">
        <v>102</v>
      </c>
      <c r="E8">
        <v>91</v>
      </c>
      <c r="F8">
        <v>89</v>
      </c>
      <c r="G8">
        <f t="shared" si="0"/>
        <v>75</v>
      </c>
      <c r="H8">
        <v>66.400000000000006</v>
      </c>
      <c r="I8">
        <v>110</v>
      </c>
      <c r="J8" s="25">
        <f t="shared" si="1"/>
        <v>23.2</v>
      </c>
      <c r="K8" s="61">
        <v>0</v>
      </c>
      <c r="L8" s="25">
        <v>23.2</v>
      </c>
      <c r="M8">
        <f>IF(E8&gt;0,ROUND(SUM($M$25*I8)/113+(H8-B8),0),0)</f>
        <v>16</v>
      </c>
    </row>
    <row r="9" spans="1:65" x14ac:dyDescent="0.2">
      <c r="A9" s="24">
        <v>45579</v>
      </c>
      <c r="B9">
        <v>71</v>
      </c>
      <c r="C9" t="s">
        <v>78</v>
      </c>
      <c r="D9" t="s">
        <v>95</v>
      </c>
      <c r="E9">
        <v>89</v>
      </c>
      <c r="F9">
        <v>89</v>
      </c>
      <c r="G9">
        <f t="shared" si="0"/>
        <v>78</v>
      </c>
      <c r="H9" s="26">
        <v>65.099999999999994</v>
      </c>
      <c r="I9">
        <v>112</v>
      </c>
      <c r="J9" s="25">
        <f t="shared" si="1"/>
        <v>24.1</v>
      </c>
      <c r="K9" s="65">
        <v>0</v>
      </c>
      <c r="L9" s="25">
        <v>24.1</v>
      </c>
      <c r="M9">
        <v>11</v>
      </c>
    </row>
    <row r="10" spans="1:65" x14ac:dyDescent="0.2">
      <c r="A10" s="24">
        <v>45581</v>
      </c>
      <c r="B10">
        <v>72</v>
      </c>
      <c r="C10" t="s">
        <v>82</v>
      </c>
      <c r="D10" t="s">
        <v>95</v>
      </c>
      <c r="E10">
        <v>95</v>
      </c>
      <c r="F10">
        <v>95</v>
      </c>
      <c r="G10">
        <f t="shared" si="0"/>
        <v>81</v>
      </c>
      <c r="H10">
        <v>68.099999999999994</v>
      </c>
      <c r="I10">
        <v>119</v>
      </c>
      <c r="J10" s="25">
        <f t="shared" si="1"/>
        <v>25.5</v>
      </c>
      <c r="K10" s="61">
        <v>0</v>
      </c>
      <c r="M10">
        <v>14</v>
      </c>
    </row>
    <row r="11" spans="1:65" x14ac:dyDescent="0.2">
      <c r="A11" s="24">
        <v>45595</v>
      </c>
      <c r="B11">
        <v>72</v>
      </c>
      <c r="C11" t="s">
        <v>105</v>
      </c>
      <c r="D11" t="s">
        <v>102</v>
      </c>
      <c r="E11">
        <v>95</v>
      </c>
      <c r="F11">
        <v>91</v>
      </c>
      <c r="G11">
        <f t="shared" si="0"/>
        <v>83</v>
      </c>
      <c r="H11">
        <v>66.3</v>
      </c>
      <c r="I11">
        <v>119</v>
      </c>
      <c r="J11" s="25">
        <f t="shared" si="1"/>
        <v>23.5</v>
      </c>
      <c r="K11" s="61">
        <v>0</v>
      </c>
      <c r="L11" s="25">
        <v>23.5</v>
      </c>
      <c r="M11">
        <v>12</v>
      </c>
    </row>
    <row r="12" spans="1:65" x14ac:dyDescent="0.2">
      <c r="A12" s="24">
        <v>45609</v>
      </c>
      <c r="B12">
        <v>72</v>
      </c>
      <c r="C12" t="s">
        <v>75</v>
      </c>
      <c r="D12" t="s">
        <v>95</v>
      </c>
      <c r="E12">
        <v>97</v>
      </c>
      <c r="F12">
        <v>96</v>
      </c>
      <c r="G12">
        <f t="shared" si="0"/>
        <v>87</v>
      </c>
      <c r="H12" s="26">
        <v>65.3</v>
      </c>
      <c r="I12">
        <v>115</v>
      </c>
      <c r="J12" s="25">
        <f t="shared" si="1"/>
        <v>30.2</v>
      </c>
      <c r="K12" s="25">
        <v>0</v>
      </c>
      <c r="M12">
        <v>10</v>
      </c>
    </row>
    <row r="13" spans="1:65" x14ac:dyDescent="0.2">
      <c r="A13" s="24">
        <v>45621</v>
      </c>
      <c r="B13">
        <v>72</v>
      </c>
      <c r="C13" t="s">
        <v>109</v>
      </c>
      <c r="D13" t="s">
        <v>102</v>
      </c>
      <c r="E13">
        <v>88</v>
      </c>
      <c r="F13">
        <v>88</v>
      </c>
      <c r="G13">
        <f t="shared" si="0"/>
        <v>75</v>
      </c>
      <c r="H13" s="26">
        <v>67.3</v>
      </c>
      <c r="I13">
        <v>118</v>
      </c>
      <c r="J13" s="25">
        <f t="shared" si="1"/>
        <v>19.8</v>
      </c>
      <c r="L13" s="25">
        <v>19.8</v>
      </c>
      <c r="M13">
        <v>13</v>
      </c>
    </row>
    <row r="14" spans="1:65" x14ac:dyDescent="0.2">
      <c r="A14" s="24">
        <v>45623</v>
      </c>
      <c r="B14">
        <v>71</v>
      </c>
      <c r="C14" s="114" t="s">
        <v>78</v>
      </c>
      <c r="D14" t="s">
        <v>95</v>
      </c>
      <c r="E14" s="115">
        <v>82</v>
      </c>
      <c r="F14" s="115">
        <v>82</v>
      </c>
      <c r="G14">
        <f t="shared" si="0"/>
        <v>71</v>
      </c>
      <c r="H14" s="115">
        <v>65.099999999999994</v>
      </c>
      <c r="I14" s="115">
        <v>112</v>
      </c>
      <c r="J14" s="25">
        <f t="shared" si="1"/>
        <v>17.100000000000001</v>
      </c>
      <c r="K14" s="120">
        <v>0</v>
      </c>
      <c r="L14" s="38">
        <v>17.100000000000001</v>
      </c>
      <c r="M14">
        <v>11</v>
      </c>
    </row>
    <row r="15" spans="1:65" x14ac:dyDescent="0.2">
      <c r="A15" s="24">
        <v>45642</v>
      </c>
      <c r="B15">
        <v>70</v>
      </c>
      <c r="C15" t="s">
        <v>144</v>
      </c>
      <c r="D15" t="s">
        <v>102</v>
      </c>
      <c r="E15">
        <v>86</v>
      </c>
      <c r="F15">
        <v>86</v>
      </c>
      <c r="G15">
        <f t="shared" si="0"/>
        <v>76</v>
      </c>
      <c r="H15" s="26">
        <v>63.7</v>
      </c>
      <c r="I15">
        <v>105</v>
      </c>
      <c r="J15" s="25">
        <f t="shared" si="1"/>
        <v>24</v>
      </c>
      <c r="K15" s="34">
        <v>0</v>
      </c>
      <c r="L15" s="25">
        <v>24</v>
      </c>
      <c r="M15">
        <v>10</v>
      </c>
    </row>
    <row r="16" spans="1:65" x14ac:dyDescent="0.2">
      <c r="A16" s="24">
        <v>45693</v>
      </c>
      <c r="B16">
        <v>72</v>
      </c>
      <c r="C16" t="s">
        <v>177</v>
      </c>
      <c r="D16" t="s">
        <v>95</v>
      </c>
      <c r="E16">
        <v>101</v>
      </c>
      <c r="F16">
        <v>101</v>
      </c>
      <c r="G16">
        <f t="shared" si="0"/>
        <v>86</v>
      </c>
      <c r="H16" s="26">
        <v>66.7</v>
      </c>
      <c r="I16">
        <v>104</v>
      </c>
      <c r="J16" s="25">
        <f t="shared" si="1"/>
        <v>37.299999999999997</v>
      </c>
      <c r="K16" s="65">
        <v>0</v>
      </c>
      <c r="M16">
        <f>IF(E16&gt;0,ROUND(SUM($M$25*I16)/113+(H16-B16),0),0)</f>
        <v>15</v>
      </c>
    </row>
    <row r="17" spans="1:23" x14ac:dyDescent="0.2">
      <c r="A17" s="24">
        <v>45694</v>
      </c>
      <c r="B17">
        <v>72</v>
      </c>
      <c r="C17" t="s">
        <v>177</v>
      </c>
      <c r="D17" t="s">
        <v>95</v>
      </c>
      <c r="E17">
        <v>101</v>
      </c>
      <c r="F17">
        <v>101</v>
      </c>
      <c r="G17">
        <f t="shared" si="0"/>
        <v>86</v>
      </c>
      <c r="H17" s="26">
        <v>66.7</v>
      </c>
      <c r="I17">
        <v>104</v>
      </c>
      <c r="J17" s="25">
        <f t="shared" si="1"/>
        <v>37.299999999999997</v>
      </c>
      <c r="K17" s="65">
        <v>0</v>
      </c>
      <c r="M17">
        <f>IF(E17&gt;0,ROUND(SUM($M$25*I17)/113+(H17-B17),0),0)</f>
        <v>15</v>
      </c>
    </row>
    <row r="18" spans="1:23" x14ac:dyDescent="0.2">
      <c r="A18" s="24">
        <v>45698</v>
      </c>
      <c r="B18">
        <v>72</v>
      </c>
      <c r="C18" t="s">
        <v>177</v>
      </c>
      <c r="D18" t="s">
        <v>95</v>
      </c>
      <c r="E18">
        <v>103</v>
      </c>
      <c r="F18">
        <v>103</v>
      </c>
      <c r="G18">
        <f t="shared" si="0"/>
        <v>88</v>
      </c>
      <c r="H18" s="26">
        <v>66.7</v>
      </c>
      <c r="I18">
        <v>104</v>
      </c>
      <c r="J18" s="25">
        <f t="shared" si="1"/>
        <v>39.4</v>
      </c>
      <c r="K18" s="65">
        <v>0</v>
      </c>
      <c r="M18">
        <f>IF(E18&gt;0,ROUND(SUM($M$25*I18)/113+(H18-B18),0),0)</f>
        <v>15</v>
      </c>
    </row>
    <row r="19" spans="1:23" x14ac:dyDescent="0.2">
      <c r="A19" s="24">
        <v>45717</v>
      </c>
      <c r="B19">
        <v>69</v>
      </c>
      <c r="C19" t="s">
        <v>173</v>
      </c>
      <c r="D19" t="s">
        <v>176</v>
      </c>
      <c r="E19">
        <v>98</v>
      </c>
      <c r="F19">
        <v>98</v>
      </c>
      <c r="G19">
        <f t="shared" si="0"/>
        <v>80</v>
      </c>
      <c r="H19" s="26">
        <v>67.900000000000006</v>
      </c>
      <c r="I19">
        <v>116</v>
      </c>
      <c r="J19" s="25">
        <f t="shared" si="1"/>
        <v>29.3</v>
      </c>
      <c r="K19" s="65">
        <v>0</v>
      </c>
      <c r="M19">
        <v>18</v>
      </c>
    </row>
    <row r="20" spans="1:23" x14ac:dyDescent="0.2">
      <c r="A20" s="24">
        <v>45728</v>
      </c>
      <c r="B20">
        <v>72</v>
      </c>
      <c r="C20" t="s">
        <v>91</v>
      </c>
      <c r="D20" t="s">
        <v>102</v>
      </c>
      <c r="E20">
        <v>90</v>
      </c>
      <c r="F20">
        <v>90</v>
      </c>
      <c r="G20">
        <f t="shared" si="0"/>
        <v>74</v>
      </c>
      <c r="H20" s="26">
        <v>65.900000000000006</v>
      </c>
      <c r="I20">
        <v>115</v>
      </c>
      <c r="J20" s="25">
        <f t="shared" si="1"/>
        <v>23.7</v>
      </c>
      <c r="K20" s="34">
        <v>0</v>
      </c>
      <c r="L20" s="25">
        <v>23.7</v>
      </c>
      <c r="M20">
        <f>IF(E20&gt;0,ROUND(SUM($M$25*I20)/113+(H20-B20),0),0)</f>
        <v>16</v>
      </c>
    </row>
    <row r="21" spans="1:23" x14ac:dyDescent="0.2">
      <c r="A21" s="24">
        <v>45735</v>
      </c>
      <c r="B21">
        <v>72</v>
      </c>
      <c r="C21" t="s">
        <v>75</v>
      </c>
      <c r="D21" t="s">
        <v>95</v>
      </c>
      <c r="E21">
        <v>102</v>
      </c>
      <c r="F21">
        <v>101</v>
      </c>
      <c r="G21">
        <f t="shared" si="0"/>
        <v>88</v>
      </c>
      <c r="H21" s="26">
        <v>65.3</v>
      </c>
      <c r="I21">
        <v>115</v>
      </c>
      <c r="J21" s="25">
        <f t="shared" si="1"/>
        <v>35.1</v>
      </c>
      <c r="K21" s="34">
        <v>0</v>
      </c>
      <c r="M21">
        <v>14</v>
      </c>
    </row>
    <row r="22" spans="1:23" x14ac:dyDescent="0.2">
      <c r="A22" s="24">
        <v>45749</v>
      </c>
      <c r="B22">
        <v>72</v>
      </c>
      <c r="C22" t="s">
        <v>96</v>
      </c>
      <c r="D22" t="s">
        <v>74</v>
      </c>
      <c r="E22">
        <v>96</v>
      </c>
      <c r="F22">
        <v>96</v>
      </c>
      <c r="G22">
        <f t="shared" si="0"/>
        <v>76</v>
      </c>
      <c r="H22" s="26">
        <v>68.3</v>
      </c>
      <c r="I22">
        <v>125</v>
      </c>
      <c r="J22" s="25">
        <f t="shared" si="1"/>
        <v>25</v>
      </c>
      <c r="M22">
        <v>20</v>
      </c>
    </row>
    <row r="23" spans="1:23" x14ac:dyDescent="0.2">
      <c r="A23" s="24">
        <v>45763</v>
      </c>
      <c r="B23">
        <v>72</v>
      </c>
      <c r="C23" t="s">
        <v>77</v>
      </c>
      <c r="D23" t="s">
        <v>102</v>
      </c>
      <c r="E23">
        <v>97</v>
      </c>
      <c r="F23">
        <v>97</v>
      </c>
      <c r="G23">
        <f t="shared" si="0"/>
        <v>81</v>
      </c>
      <c r="H23" s="26">
        <v>66.7</v>
      </c>
      <c r="I23">
        <v>112</v>
      </c>
      <c r="J23" s="25">
        <f t="shared" si="1"/>
        <v>30.6</v>
      </c>
      <c r="M23">
        <f>IF(E23&gt;0,ROUND(SUM($M$25*I23)/113+(H23-B23),0),0)</f>
        <v>16</v>
      </c>
    </row>
    <row r="25" spans="1:23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56">
        <v>0</v>
      </c>
      <c r="L25" s="38">
        <f>SUM(L4:L23)</f>
        <v>175.7</v>
      </c>
      <c r="M25" s="38">
        <f>TRUNC(SUM(L25/8),1)</f>
        <v>21.9</v>
      </c>
      <c r="O25" t="s">
        <v>92</v>
      </c>
      <c r="P25" s="176"/>
      <c r="Q25" s="176"/>
    </row>
    <row r="26" spans="1:23" x14ac:dyDescent="0.2">
      <c r="G26" t="s">
        <v>28</v>
      </c>
      <c r="J26" s="25" t="s">
        <v>28</v>
      </c>
      <c r="K26" s="65">
        <v>0</v>
      </c>
      <c r="M26">
        <f>IF(E26&gt;0,ROUND(SUM($M$25*I26)/113+(H26-B26),0),0)</f>
        <v>0</v>
      </c>
      <c r="O26" s="39" t="s">
        <v>28</v>
      </c>
    </row>
    <row r="27" spans="1:23" x14ac:dyDescent="0.2">
      <c r="O27" s="39" t="s">
        <v>28</v>
      </c>
      <c r="P27" s="26"/>
      <c r="Q27" s="40"/>
    </row>
    <row r="28" spans="1:23" x14ac:dyDescent="0.2">
      <c r="A28" s="24">
        <v>45777</v>
      </c>
      <c r="B28">
        <v>72</v>
      </c>
      <c r="C28" t="s">
        <v>75</v>
      </c>
      <c r="D28" t="s">
        <v>95</v>
      </c>
      <c r="E28">
        <v>82</v>
      </c>
      <c r="F28">
        <v>82</v>
      </c>
      <c r="G28">
        <f>(SUM(E28-M28))</f>
        <v>66</v>
      </c>
      <c r="H28" s="26">
        <v>65.3</v>
      </c>
      <c r="I28">
        <v>115</v>
      </c>
      <c r="J28" s="25">
        <f>ROUND(SUM((F28-H28)*113/I28),1)-$K$25</f>
        <v>16.399999999999999</v>
      </c>
      <c r="M28">
        <f>IF(E28&gt;0,ROUND(SUM($M$25*I28)/113+(H28-B28),0),0)</f>
        <v>16</v>
      </c>
      <c r="O28" s="39" t="s">
        <v>28</v>
      </c>
      <c r="P28" s="26"/>
      <c r="Q28" s="40"/>
    </row>
    <row r="29" spans="1:23" x14ac:dyDescent="0.2">
      <c r="O29" s="39" t="s">
        <v>28</v>
      </c>
      <c r="P29" s="26"/>
      <c r="Q29" s="40"/>
    </row>
    <row r="30" spans="1:23" x14ac:dyDescent="0.2">
      <c r="O30" s="39" t="s">
        <v>28</v>
      </c>
    </row>
    <row r="31" spans="1:23" x14ac:dyDescent="0.2">
      <c r="N31" s="123"/>
      <c r="O31" s="39" t="s">
        <v>28</v>
      </c>
      <c r="P31" s="72"/>
      <c r="Q31" s="72"/>
      <c r="R31" s="72"/>
      <c r="S31" s="72"/>
      <c r="T31" s="72"/>
      <c r="U31" s="72"/>
      <c r="V31" s="72"/>
      <c r="W31" s="95"/>
    </row>
    <row r="32" spans="1:23" x14ac:dyDescent="0.2">
      <c r="N32" s="123"/>
      <c r="P32" s="72"/>
      <c r="Q32" s="72"/>
      <c r="R32" s="72"/>
      <c r="S32" s="72"/>
      <c r="T32" s="72"/>
      <c r="U32" s="72"/>
      <c r="V32" s="72"/>
      <c r="W32" s="95"/>
    </row>
    <row r="33" spans="14:23" x14ac:dyDescent="0.2">
      <c r="N33" s="123"/>
      <c r="O33" s="2">
        <f>IF(E33&gt;0,ROUND(SUM(#REF!*I33)/113,0),0)</f>
        <v>0</v>
      </c>
      <c r="P33" s="72"/>
      <c r="Q33" s="72"/>
      <c r="R33" s="72"/>
      <c r="S33" s="72"/>
      <c r="T33" s="72"/>
      <c r="U33" s="72"/>
      <c r="V33" s="72"/>
      <c r="W33" s="95"/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67" priority="2" stopIfTrue="1" operator="lessThanOrEqual">
      <formula>0</formula>
    </cfRule>
    <cfRule type="cellIs" dxfId="66" priority="3" stopIfTrue="1" operator="lessThanOrEqual">
      <formula>$M$25-10</formula>
    </cfRule>
    <cfRule type="cellIs" dxfId="65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M42"/>
  <sheetViews>
    <sheetView zoomScale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6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178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45324</v>
      </c>
      <c r="B4">
        <v>70</v>
      </c>
      <c r="C4" t="s">
        <v>144</v>
      </c>
      <c r="D4" t="s">
        <v>80</v>
      </c>
      <c r="E4">
        <v>94</v>
      </c>
      <c r="F4">
        <v>94</v>
      </c>
      <c r="G4">
        <f t="shared" ref="G4:G23" si="0">(SUM(E4-M4))</f>
        <v>76</v>
      </c>
      <c r="H4">
        <v>66</v>
      </c>
      <c r="I4">
        <v>111</v>
      </c>
      <c r="J4" s="25">
        <f t="shared" ref="J4:J23" si="1">ROUND(SUM((F4-H4)*113/I4),1)-$K$25</f>
        <v>28.5</v>
      </c>
      <c r="K4" s="61">
        <v>0</v>
      </c>
      <c r="M4">
        <v>18</v>
      </c>
      <c r="O4" s="2"/>
      <c r="P4" s="93"/>
    </row>
    <row r="5" spans="1:65" x14ac:dyDescent="0.2">
      <c r="A5" s="24">
        <v>45331</v>
      </c>
      <c r="B5">
        <v>72</v>
      </c>
      <c r="C5" t="s">
        <v>75</v>
      </c>
      <c r="D5" t="s">
        <v>95</v>
      </c>
      <c r="E5">
        <v>93</v>
      </c>
      <c r="F5">
        <v>93</v>
      </c>
      <c r="G5">
        <f t="shared" si="0"/>
        <v>78</v>
      </c>
      <c r="H5">
        <v>65.5</v>
      </c>
      <c r="I5">
        <v>110</v>
      </c>
      <c r="J5" s="25">
        <f t="shared" si="1"/>
        <v>28.3</v>
      </c>
      <c r="K5" s="61">
        <v>0</v>
      </c>
      <c r="M5">
        <v>15</v>
      </c>
      <c r="P5" s="93"/>
    </row>
    <row r="6" spans="1:65" x14ac:dyDescent="0.2">
      <c r="A6" s="24">
        <v>45348</v>
      </c>
      <c r="B6">
        <v>70</v>
      </c>
      <c r="C6" t="s">
        <v>79</v>
      </c>
      <c r="D6" t="s">
        <v>110</v>
      </c>
      <c r="E6">
        <v>95</v>
      </c>
      <c r="F6">
        <v>94</v>
      </c>
      <c r="G6">
        <f t="shared" si="0"/>
        <v>77</v>
      </c>
      <c r="H6">
        <v>65.3</v>
      </c>
      <c r="I6">
        <v>116</v>
      </c>
      <c r="J6" s="25">
        <f t="shared" si="1"/>
        <v>28</v>
      </c>
      <c r="K6" s="61">
        <v>0</v>
      </c>
      <c r="M6">
        <v>18</v>
      </c>
      <c r="P6" s="93"/>
    </row>
    <row r="7" spans="1:65" x14ac:dyDescent="0.2">
      <c r="A7" s="24">
        <v>45366</v>
      </c>
      <c r="B7">
        <v>72</v>
      </c>
      <c r="C7" t="s">
        <v>75</v>
      </c>
      <c r="D7" t="s">
        <v>95</v>
      </c>
      <c r="E7">
        <v>100</v>
      </c>
      <c r="F7">
        <v>99</v>
      </c>
      <c r="G7">
        <f t="shared" si="0"/>
        <v>85</v>
      </c>
      <c r="H7" s="25">
        <v>65.5</v>
      </c>
      <c r="I7">
        <v>110</v>
      </c>
      <c r="J7" s="25">
        <f t="shared" si="1"/>
        <v>34.4</v>
      </c>
      <c r="K7" s="34">
        <v>0</v>
      </c>
      <c r="M7" s="107">
        <v>15</v>
      </c>
      <c r="P7" s="93"/>
    </row>
    <row r="8" spans="1:65" x14ac:dyDescent="0.2">
      <c r="A8" s="24">
        <v>45383</v>
      </c>
      <c r="B8">
        <v>70</v>
      </c>
      <c r="C8" t="s">
        <v>136</v>
      </c>
      <c r="D8" t="s">
        <v>102</v>
      </c>
      <c r="E8">
        <v>90</v>
      </c>
      <c r="F8">
        <v>89</v>
      </c>
      <c r="G8">
        <f t="shared" si="0"/>
        <v>76</v>
      </c>
      <c r="H8">
        <v>63.7</v>
      </c>
      <c r="I8">
        <v>105</v>
      </c>
      <c r="J8" s="25">
        <f t="shared" si="1"/>
        <v>27.2</v>
      </c>
      <c r="K8" s="61">
        <v>0</v>
      </c>
      <c r="M8">
        <v>14</v>
      </c>
      <c r="P8" s="93"/>
    </row>
    <row r="9" spans="1:65" x14ac:dyDescent="0.2">
      <c r="A9" s="24">
        <v>45390</v>
      </c>
      <c r="B9">
        <v>68</v>
      </c>
      <c r="C9" t="s">
        <v>111</v>
      </c>
      <c r="D9" t="s">
        <v>102</v>
      </c>
      <c r="E9">
        <v>91</v>
      </c>
      <c r="F9">
        <v>89</v>
      </c>
      <c r="G9">
        <f t="shared" si="0"/>
        <v>71</v>
      </c>
      <c r="H9">
        <v>65.599999999999994</v>
      </c>
      <c r="I9">
        <v>116</v>
      </c>
      <c r="J9" s="25">
        <f t="shared" si="1"/>
        <v>22.8</v>
      </c>
      <c r="K9" s="61">
        <v>0</v>
      </c>
      <c r="L9" s="25">
        <v>22.8</v>
      </c>
      <c r="M9">
        <v>20</v>
      </c>
      <c r="P9" s="93"/>
    </row>
    <row r="10" spans="1:65" x14ac:dyDescent="0.2">
      <c r="A10" s="24">
        <v>45394</v>
      </c>
      <c r="B10">
        <v>72</v>
      </c>
      <c r="C10" t="s">
        <v>108</v>
      </c>
      <c r="D10" t="s">
        <v>102</v>
      </c>
      <c r="E10">
        <v>89</v>
      </c>
      <c r="F10">
        <v>88</v>
      </c>
      <c r="G10">
        <f t="shared" si="0"/>
        <v>71</v>
      </c>
      <c r="H10">
        <v>68.5</v>
      </c>
      <c r="I10">
        <v>112</v>
      </c>
      <c r="J10" s="25">
        <f t="shared" si="1"/>
        <v>19.7</v>
      </c>
      <c r="K10" s="61">
        <v>0</v>
      </c>
      <c r="L10" s="25">
        <v>19.7</v>
      </c>
      <c r="M10">
        <v>18</v>
      </c>
      <c r="P10" s="93"/>
    </row>
    <row r="11" spans="1:65" x14ac:dyDescent="0.2">
      <c r="A11" s="24">
        <v>45460</v>
      </c>
      <c r="B11">
        <v>70</v>
      </c>
      <c r="C11" t="s">
        <v>144</v>
      </c>
      <c r="D11" t="s">
        <v>80</v>
      </c>
      <c r="E11">
        <v>81</v>
      </c>
      <c r="F11">
        <v>81</v>
      </c>
      <c r="G11">
        <f t="shared" si="0"/>
        <v>63</v>
      </c>
      <c r="H11">
        <v>66</v>
      </c>
      <c r="I11">
        <v>111</v>
      </c>
      <c r="J11" s="25">
        <f t="shared" si="1"/>
        <v>15.3</v>
      </c>
      <c r="K11" s="61">
        <v>0</v>
      </c>
      <c r="L11" s="25">
        <v>15.3</v>
      </c>
      <c r="M11">
        <v>18</v>
      </c>
      <c r="P11" s="93"/>
    </row>
    <row r="12" spans="1:65" x14ac:dyDescent="0.2">
      <c r="A12" s="24">
        <v>45462</v>
      </c>
      <c r="B12">
        <v>72</v>
      </c>
      <c r="C12" t="s">
        <v>77</v>
      </c>
      <c r="D12" t="s">
        <v>95</v>
      </c>
      <c r="E12">
        <v>95</v>
      </c>
      <c r="F12">
        <v>95</v>
      </c>
      <c r="G12">
        <f t="shared" si="0"/>
        <v>79</v>
      </c>
      <c r="H12">
        <v>66.2</v>
      </c>
      <c r="I12">
        <v>111</v>
      </c>
      <c r="J12" s="25">
        <f t="shared" si="1"/>
        <v>29.3</v>
      </c>
      <c r="M12">
        <v>16</v>
      </c>
    </row>
    <row r="13" spans="1:65" x14ac:dyDescent="0.2">
      <c r="A13" s="24">
        <v>45481</v>
      </c>
      <c r="B13">
        <v>71</v>
      </c>
      <c r="C13" t="s">
        <v>78</v>
      </c>
      <c r="D13" t="s">
        <v>95</v>
      </c>
      <c r="E13">
        <v>89</v>
      </c>
      <c r="F13">
        <v>87</v>
      </c>
      <c r="G13">
        <f t="shared" si="0"/>
        <v>73</v>
      </c>
      <c r="H13">
        <v>65.099999999999994</v>
      </c>
      <c r="I13">
        <v>112</v>
      </c>
      <c r="J13" s="25">
        <f t="shared" si="1"/>
        <v>22.1</v>
      </c>
      <c r="K13" s="61">
        <v>0</v>
      </c>
      <c r="L13" s="25">
        <v>22.1</v>
      </c>
      <c r="M13">
        <v>16</v>
      </c>
    </row>
    <row r="14" spans="1:65" x14ac:dyDescent="0.2">
      <c r="A14" s="24">
        <v>45502</v>
      </c>
      <c r="B14">
        <v>70</v>
      </c>
      <c r="C14" t="s">
        <v>111</v>
      </c>
      <c r="D14" t="s">
        <v>102</v>
      </c>
      <c r="E14">
        <v>89</v>
      </c>
      <c r="F14">
        <v>89</v>
      </c>
      <c r="G14">
        <f t="shared" si="0"/>
        <v>71</v>
      </c>
      <c r="H14">
        <v>65.599999999999994</v>
      </c>
      <c r="I14">
        <v>116</v>
      </c>
      <c r="J14" s="25">
        <f t="shared" si="1"/>
        <v>22.8</v>
      </c>
      <c r="K14" s="61">
        <v>0</v>
      </c>
      <c r="L14" s="25">
        <v>22.8</v>
      </c>
      <c r="M14">
        <v>18</v>
      </c>
    </row>
    <row r="15" spans="1:65" x14ac:dyDescent="0.2">
      <c r="A15" s="24">
        <v>45509</v>
      </c>
      <c r="B15">
        <v>71</v>
      </c>
      <c r="C15" t="s">
        <v>78</v>
      </c>
      <c r="D15" t="s">
        <v>95</v>
      </c>
      <c r="E15" s="3">
        <v>94</v>
      </c>
      <c r="F15" s="1">
        <v>93</v>
      </c>
      <c r="G15">
        <f t="shared" si="0"/>
        <v>78</v>
      </c>
      <c r="H15" s="68">
        <v>65.099999999999994</v>
      </c>
      <c r="I15" s="1">
        <v>112</v>
      </c>
      <c r="J15" s="25">
        <f t="shared" si="1"/>
        <v>28.1</v>
      </c>
      <c r="K15" s="65">
        <v>0</v>
      </c>
      <c r="L15" s="68"/>
      <c r="M15" s="101">
        <v>16</v>
      </c>
    </row>
    <row r="16" spans="1:65" x14ac:dyDescent="0.2">
      <c r="A16" s="24">
        <v>45516</v>
      </c>
      <c r="B16">
        <v>70</v>
      </c>
      <c r="C16" t="s">
        <v>144</v>
      </c>
      <c r="D16" t="s">
        <v>102</v>
      </c>
      <c r="E16">
        <v>85</v>
      </c>
      <c r="F16">
        <v>85</v>
      </c>
      <c r="G16">
        <f t="shared" si="0"/>
        <v>71</v>
      </c>
      <c r="H16" s="26">
        <v>63.7</v>
      </c>
      <c r="I16">
        <v>105</v>
      </c>
      <c r="J16" s="25">
        <f t="shared" si="1"/>
        <v>22.9</v>
      </c>
      <c r="K16" s="34">
        <v>0</v>
      </c>
      <c r="L16" s="25">
        <v>22.9</v>
      </c>
      <c r="M16">
        <v>14</v>
      </c>
    </row>
    <row r="17" spans="1:17" x14ac:dyDescent="0.2">
      <c r="A17" s="24">
        <v>45523</v>
      </c>
      <c r="B17">
        <v>72</v>
      </c>
      <c r="C17" t="s">
        <v>106</v>
      </c>
      <c r="D17" t="s">
        <v>95</v>
      </c>
      <c r="E17" s="3">
        <v>96</v>
      </c>
      <c r="F17" s="1">
        <v>96</v>
      </c>
      <c r="G17">
        <f t="shared" si="0"/>
        <v>77</v>
      </c>
      <c r="H17" s="68">
        <v>67.3</v>
      </c>
      <c r="I17" s="1">
        <v>119</v>
      </c>
      <c r="J17" s="25">
        <f t="shared" si="1"/>
        <v>27.3</v>
      </c>
      <c r="K17" s="65">
        <v>0</v>
      </c>
      <c r="L17" s="68"/>
      <c r="M17" s="101">
        <v>19</v>
      </c>
    </row>
    <row r="18" spans="1:17" x14ac:dyDescent="0.2">
      <c r="A18" s="24">
        <v>45529</v>
      </c>
      <c r="B18">
        <v>72</v>
      </c>
      <c r="C18" t="s">
        <v>109</v>
      </c>
      <c r="D18" t="s">
        <v>76</v>
      </c>
      <c r="E18">
        <v>97</v>
      </c>
      <c r="F18">
        <v>97</v>
      </c>
      <c r="G18">
        <f t="shared" si="0"/>
        <v>75</v>
      </c>
      <c r="H18">
        <v>69.599999999999994</v>
      </c>
      <c r="I18">
        <v>123</v>
      </c>
      <c r="J18" s="25">
        <f t="shared" si="1"/>
        <v>25.2</v>
      </c>
      <c r="K18" s="61">
        <v>0</v>
      </c>
      <c r="L18" s="25" t="s">
        <v>28</v>
      </c>
      <c r="M18">
        <v>22</v>
      </c>
    </row>
    <row r="19" spans="1:17" x14ac:dyDescent="0.2">
      <c r="A19" s="24">
        <v>45532</v>
      </c>
      <c r="B19">
        <v>72</v>
      </c>
      <c r="C19" t="s">
        <v>105</v>
      </c>
      <c r="D19" t="s">
        <v>102</v>
      </c>
      <c r="E19">
        <v>98</v>
      </c>
      <c r="F19">
        <v>94</v>
      </c>
      <c r="G19">
        <f t="shared" si="0"/>
        <v>80</v>
      </c>
      <c r="H19" s="26">
        <v>66.3</v>
      </c>
      <c r="I19">
        <v>119</v>
      </c>
      <c r="J19" s="25">
        <f t="shared" si="1"/>
        <v>26.3</v>
      </c>
      <c r="K19" s="65">
        <v>0</v>
      </c>
      <c r="L19" s="25" t="s">
        <v>28</v>
      </c>
      <c r="M19">
        <v>18</v>
      </c>
    </row>
    <row r="20" spans="1:17" x14ac:dyDescent="0.2">
      <c r="A20" s="24">
        <v>45551</v>
      </c>
      <c r="B20">
        <v>72</v>
      </c>
      <c r="C20" t="s">
        <v>75</v>
      </c>
      <c r="D20" t="s">
        <v>95</v>
      </c>
      <c r="E20">
        <v>86</v>
      </c>
      <c r="F20">
        <v>86</v>
      </c>
      <c r="G20">
        <f t="shared" si="0"/>
        <v>70</v>
      </c>
      <c r="H20">
        <v>65.3</v>
      </c>
      <c r="I20">
        <v>115</v>
      </c>
      <c r="J20" s="25">
        <f t="shared" si="1"/>
        <v>20.3</v>
      </c>
      <c r="K20" s="61">
        <v>0</v>
      </c>
      <c r="L20" s="25">
        <v>20.3</v>
      </c>
      <c r="M20">
        <v>16</v>
      </c>
    </row>
    <row r="21" spans="1:17" x14ac:dyDescent="0.2">
      <c r="A21" s="24">
        <v>45558</v>
      </c>
      <c r="B21">
        <v>72</v>
      </c>
      <c r="C21" t="s">
        <v>108</v>
      </c>
      <c r="D21" t="s">
        <v>102</v>
      </c>
      <c r="E21">
        <v>93</v>
      </c>
      <c r="F21">
        <v>93</v>
      </c>
      <c r="G21">
        <f t="shared" si="0"/>
        <v>76</v>
      </c>
      <c r="H21">
        <v>67.5</v>
      </c>
      <c r="I21">
        <v>112</v>
      </c>
      <c r="J21" s="25">
        <f t="shared" si="1"/>
        <v>25.7</v>
      </c>
      <c r="K21" s="61">
        <v>0</v>
      </c>
      <c r="M21">
        <v>17</v>
      </c>
    </row>
    <row r="22" spans="1:17" x14ac:dyDescent="0.2">
      <c r="A22" s="24">
        <v>45562</v>
      </c>
      <c r="B22">
        <v>72</v>
      </c>
      <c r="C22" t="s">
        <v>75</v>
      </c>
      <c r="D22" t="s">
        <v>95</v>
      </c>
      <c r="E22">
        <v>90</v>
      </c>
      <c r="F22">
        <v>90</v>
      </c>
      <c r="G22">
        <f t="shared" si="0"/>
        <v>75</v>
      </c>
      <c r="H22">
        <v>65.3</v>
      </c>
      <c r="I22">
        <v>115</v>
      </c>
      <c r="J22" s="25">
        <f t="shared" si="1"/>
        <v>24.3</v>
      </c>
      <c r="L22" s="25" t="s">
        <v>28</v>
      </c>
      <c r="M22">
        <v>15</v>
      </c>
    </row>
    <row r="23" spans="1:17" x14ac:dyDescent="0.2">
      <c r="A23" s="24">
        <v>45586</v>
      </c>
      <c r="B23">
        <v>70</v>
      </c>
      <c r="C23" t="s">
        <v>144</v>
      </c>
      <c r="D23" t="s">
        <v>102</v>
      </c>
      <c r="E23">
        <v>83</v>
      </c>
      <c r="F23">
        <v>83</v>
      </c>
      <c r="G23">
        <f t="shared" si="0"/>
        <v>70</v>
      </c>
      <c r="H23" s="26">
        <v>63.7</v>
      </c>
      <c r="I23">
        <v>105</v>
      </c>
      <c r="J23" s="25">
        <f t="shared" si="1"/>
        <v>20.8</v>
      </c>
      <c r="L23" s="25">
        <v>20.8</v>
      </c>
      <c r="M23">
        <v>13</v>
      </c>
    </row>
    <row r="25" spans="1:17" x14ac:dyDescent="0.2">
      <c r="A25" s="94"/>
      <c r="B25" s="72"/>
      <c r="C25" s="72"/>
      <c r="D25" s="72"/>
      <c r="E25" s="72"/>
      <c r="F25" s="72"/>
      <c r="G25" t="s">
        <v>28</v>
      </c>
      <c r="H25" s="95"/>
      <c r="I25" s="72"/>
      <c r="J25" s="25" t="s">
        <v>28</v>
      </c>
      <c r="K25" s="68">
        <v>0</v>
      </c>
      <c r="L25" s="38">
        <f>SUM(L4:L23)</f>
        <v>166.70000000000002</v>
      </c>
      <c r="M25" s="38">
        <f>TRUNC(SUM(L25/8),1)</f>
        <v>20.8</v>
      </c>
      <c r="O25" t="s">
        <v>92</v>
      </c>
      <c r="P25" s="176"/>
      <c r="Q25" s="176"/>
    </row>
    <row r="26" spans="1:17" x14ac:dyDescent="0.2">
      <c r="G26" t="s">
        <v>28</v>
      </c>
      <c r="J26" s="25" t="s">
        <v>28</v>
      </c>
      <c r="M26">
        <f>IF(E26&gt;0,ROUND(SUM($M$25*I26)/113+(H26-B26),0),0)</f>
        <v>0</v>
      </c>
      <c r="O26" s="39" t="s">
        <v>28</v>
      </c>
    </row>
    <row r="27" spans="1:17" x14ac:dyDescent="0.2">
      <c r="N27" s="26"/>
      <c r="O27" s="40"/>
      <c r="P27" s="26"/>
      <c r="Q27" s="40"/>
    </row>
    <row r="28" spans="1:17" x14ac:dyDescent="0.2">
      <c r="N28" s="26"/>
      <c r="O28" s="40"/>
      <c r="P28" s="26"/>
      <c r="Q28" s="40"/>
    </row>
    <row r="29" spans="1:17" x14ac:dyDescent="0.2">
      <c r="N29" s="26"/>
      <c r="O29" s="40"/>
      <c r="P29" s="26"/>
      <c r="Q29" s="40"/>
    </row>
    <row r="30" spans="1:17" x14ac:dyDescent="0.2">
      <c r="O30" s="39" t="s">
        <v>28</v>
      </c>
    </row>
    <row r="31" spans="1:17" x14ac:dyDescent="0.2">
      <c r="O31" s="39" t="s">
        <v>28</v>
      </c>
    </row>
    <row r="32" spans="1:17" x14ac:dyDescent="0.2">
      <c r="O32" s="39" t="s">
        <v>28</v>
      </c>
    </row>
    <row r="33" spans="13:26" x14ac:dyDescent="0.2">
      <c r="O33" s="39">
        <f>IF(E32&gt;0,ROUND(SUM(#REF!*I32)/113,0),0)</f>
        <v>0</v>
      </c>
    </row>
    <row r="34" spans="13:26" x14ac:dyDescent="0.2">
      <c r="O34" s="39">
        <f>IF(E33&gt;0,ROUND(SUM(#REF!*I33)/113,0),0)</f>
        <v>0</v>
      </c>
    </row>
    <row r="35" spans="13:26" x14ac:dyDescent="0.2">
      <c r="O35" s="39">
        <f>IF(E34&gt;0,ROUND(SUM(#REF!*I34)/113,0),0)</f>
        <v>0</v>
      </c>
    </row>
    <row r="36" spans="13:26" x14ac:dyDescent="0.2">
      <c r="P36" s="55"/>
      <c r="Y36" s="25"/>
      <c r="Z36" s="25"/>
    </row>
    <row r="37" spans="13:26" x14ac:dyDescent="0.2">
      <c r="O37" s="2">
        <f>IF(E36&gt;0,ROUND(SUM(M33*I36)/113,0),0)</f>
        <v>0</v>
      </c>
    </row>
    <row r="41" spans="13:26" x14ac:dyDescent="0.2">
      <c r="M41" s="38"/>
    </row>
    <row r="42" spans="13:26" x14ac:dyDescent="0.2">
      <c r="P42" s="38"/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64" priority="2" stopIfTrue="1" operator="lessThanOrEqual">
      <formula>0</formula>
    </cfRule>
    <cfRule type="cellIs" dxfId="63" priority="3" stopIfTrue="1" operator="lessThanOrEqual">
      <formula>$M$25-10</formula>
    </cfRule>
    <cfRule type="cellIs" dxfId="62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M34"/>
  <sheetViews>
    <sheetView topLeftCell="A2" zoomScale="110" workbookViewId="0">
      <selection activeCell="A29" sqref="A29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7.625" style="25" customWidth="1"/>
  </cols>
  <sheetData>
    <row r="1" spans="1:65" ht="25.55" customHeight="1" x14ac:dyDescent="0.2">
      <c r="A1" s="174" t="s">
        <v>179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65" ht="13.6" customHeight="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180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6" customHeight="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45546</v>
      </c>
      <c r="B4">
        <v>72</v>
      </c>
      <c r="C4" t="s">
        <v>73</v>
      </c>
      <c r="D4" t="s">
        <v>102</v>
      </c>
      <c r="E4">
        <v>92</v>
      </c>
      <c r="F4">
        <v>92</v>
      </c>
      <c r="G4">
        <f t="shared" ref="G4:G23" si="0">(SUM(E4-M4))</f>
        <v>71</v>
      </c>
      <c r="H4">
        <v>65.900000000000006</v>
      </c>
      <c r="I4">
        <v>115</v>
      </c>
      <c r="J4" s="25">
        <f t="shared" ref="J4:J23" si="1">ROUND(SUM((F4-H4)*113/I4),1)-$K$25</f>
        <v>25.6</v>
      </c>
      <c r="L4">
        <v>25.6</v>
      </c>
      <c r="M4">
        <v>21</v>
      </c>
      <c r="S4" s="109"/>
      <c r="T4" s="109"/>
    </row>
    <row r="5" spans="1:65" x14ac:dyDescent="0.2">
      <c r="A5" s="24">
        <v>45551</v>
      </c>
      <c r="B5">
        <v>72</v>
      </c>
      <c r="C5" t="s">
        <v>75</v>
      </c>
      <c r="D5" t="s">
        <v>95</v>
      </c>
      <c r="E5">
        <v>98</v>
      </c>
      <c r="F5">
        <v>97</v>
      </c>
      <c r="G5">
        <f t="shared" si="0"/>
        <v>78</v>
      </c>
      <c r="H5">
        <v>65.3</v>
      </c>
      <c r="I5">
        <v>115</v>
      </c>
      <c r="J5" s="25">
        <f t="shared" si="1"/>
        <v>31.1</v>
      </c>
      <c r="K5" s="61">
        <v>0</v>
      </c>
      <c r="L5" s="25">
        <v>31.1</v>
      </c>
      <c r="M5">
        <v>20</v>
      </c>
      <c r="S5" s="109"/>
      <c r="T5" s="109"/>
    </row>
    <row r="6" spans="1:65" x14ac:dyDescent="0.2">
      <c r="A6" s="24">
        <v>45558</v>
      </c>
      <c r="B6">
        <v>72</v>
      </c>
      <c r="C6" t="s">
        <v>108</v>
      </c>
      <c r="D6" t="s">
        <v>102</v>
      </c>
      <c r="E6">
        <v>101</v>
      </c>
      <c r="F6">
        <v>97</v>
      </c>
      <c r="G6">
        <f t="shared" si="0"/>
        <v>80</v>
      </c>
      <c r="H6">
        <v>67.5</v>
      </c>
      <c r="I6">
        <v>112</v>
      </c>
      <c r="J6" s="25">
        <f t="shared" si="1"/>
        <v>29.8</v>
      </c>
      <c r="K6" s="61">
        <v>0</v>
      </c>
      <c r="L6" s="25">
        <v>29.8</v>
      </c>
      <c r="M6">
        <v>21</v>
      </c>
      <c r="S6" s="109"/>
      <c r="T6" s="109"/>
    </row>
    <row r="7" spans="1:65" x14ac:dyDescent="0.2">
      <c r="A7" s="24">
        <v>45560</v>
      </c>
      <c r="B7">
        <v>72</v>
      </c>
      <c r="C7" t="s">
        <v>89</v>
      </c>
      <c r="D7" t="s">
        <v>102</v>
      </c>
      <c r="E7">
        <v>104</v>
      </c>
      <c r="F7">
        <v>102</v>
      </c>
      <c r="G7">
        <f t="shared" si="0"/>
        <v>81</v>
      </c>
      <c r="H7">
        <v>66.900000000000006</v>
      </c>
      <c r="I7">
        <v>123</v>
      </c>
      <c r="J7" s="25">
        <f t="shared" si="1"/>
        <v>32.200000000000003</v>
      </c>
      <c r="L7" s="25">
        <v>32.200000000000003</v>
      </c>
      <c r="M7">
        <v>23</v>
      </c>
      <c r="S7" s="109"/>
      <c r="T7" s="109"/>
    </row>
    <row r="8" spans="1:65" x14ac:dyDescent="0.2">
      <c r="A8" s="24">
        <v>45562</v>
      </c>
      <c r="B8">
        <v>72</v>
      </c>
      <c r="C8" t="s">
        <v>75</v>
      </c>
      <c r="D8" t="s">
        <v>95</v>
      </c>
      <c r="E8">
        <v>95</v>
      </c>
      <c r="F8">
        <v>94</v>
      </c>
      <c r="G8">
        <f t="shared" si="0"/>
        <v>75</v>
      </c>
      <c r="H8">
        <v>65.3</v>
      </c>
      <c r="I8">
        <v>115</v>
      </c>
      <c r="J8" s="25">
        <f t="shared" si="1"/>
        <v>28.2</v>
      </c>
      <c r="L8" s="25">
        <v>28.2</v>
      </c>
      <c r="M8">
        <v>20</v>
      </c>
      <c r="S8" s="109"/>
      <c r="T8" s="109"/>
    </row>
    <row r="9" spans="1:65" x14ac:dyDescent="0.2">
      <c r="A9" s="24">
        <v>45572</v>
      </c>
      <c r="B9">
        <v>72</v>
      </c>
      <c r="C9" t="s">
        <v>82</v>
      </c>
      <c r="D9" t="s">
        <v>95</v>
      </c>
      <c r="E9">
        <v>106</v>
      </c>
      <c r="F9">
        <v>104</v>
      </c>
      <c r="G9">
        <f t="shared" si="0"/>
        <v>83</v>
      </c>
      <c r="H9">
        <v>68.099999999999994</v>
      </c>
      <c r="I9">
        <v>119</v>
      </c>
      <c r="J9" s="25">
        <f t="shared" si="1"/>
        <v>34.1</v>
      </c>
      <c r="K9" s="61">
        <v>0</v>
      </c>
      <c r="L9" s="25"/>
      <c r="M9">
        <v>23</v>
      </c>
      <c r="S9" s="109"/>
      <c r="T9" s="109"/>
    </row>
    <row r="10" spans="1:65" x14ac:dyDescent="0.2">
      <c r="A10" s="24">
        <v>45574</v>
      </c>
      <c r="B10">
        <v>72</v>
      </c>
      <c r="C10" t="s">
        <v>109</v>
      </c>
      <c r="D10" t="s">
        <v>102</v>
      </c>
      <c r="E10">
        <v>103</v>
      </c>
      <c r="F10">
        <v>103</v>
      </c>
      <c r="G10">
        <f t="shared" si="0"/>
        <v>81</v>
      </c>
      <c r="H10">
        <v>67.3</v>
      </c>
      <c r="I10">
        <v>118</v>
      </c>
      <c r="J10" s="25">
        <f t="shared" si="1"/>
        <v>34.200000000000003</v>
      </c>
      <c r="K10" s="61">
        <v>0</v>
      </c>
      <c r="L10" s="25"/>
      <c r="M10">
        <v>22</v>
      </c>
      <c r="S10" s="109"/>
      <c r="T10" s="109"/>
    </row>
    <row r="11" spans="1:65" x14ac:dyDescent="0.2">
      <c r="A11" s="24">
        <v>45581</v>
      </c>
      <c r="B11">
        <v>72</v>
      </c>
      <c r="C11" t="s">
        <v>82</v>
      </c>
      <c r="D11" t="s">
        <v>95</v>
      </c>
      <c r="E11">
        <v>108</v>
      </c>
      <c r="F11">
        <v>107</v>
      </c>
      <c r="G11">
        <f t="shared" si="0"/>
        <v>84</v>
      </c>
      <c r="H11">
        <v>68.099999999999994</v>
      </c>
      <c r="I11">
        <v>119</v>
      </c>
      <c r="J11" s="25">
        <f t="shared" si="1"/>
        <v>36.9</v>
      </c>
      <c r="K11" s="61">
        <v>0</v>
      </c>
      <c r="L11" s="25"/>
      <c r="M11">
        <v>24</v>
      </c>
      <c r="S11" s="109"/>
      <c r="T11" s="109"/>
    </row>
    <row r="12" spans="1:65" x14ac:dyDescent="0.2">
      <c r="A12" s="24">
        <v>45586</v>
      </c>
      <c r="B12">
        <v>70</v>
      </c>
      <c r="C12" t="s">
        <v>144</v>
      </c>
      <c r="D12" t="s">
        <v>102</v>
      </c>
      <c r="E12">
        <v>96</v>
      </c>
      <c r="F12">
        <v>96</v>
      </c>
      <c r="G12">
        <f t="shared" si="0"/>
        <v>78</v>
      </c>
      <c r="H12">
        <v>63.7</v>
      </c>
      <c r="I12">
        <v>105</v>
      </c>
      <c r="J12" s="25">
        <f t="shared" si="1"/>
        <v>34.799999999999997</v>
      </c>
      <c r="M12">
        <v>18</v>
      </c>
      <c r="S12" s="109"/>
      <c r="T12" s="109"/>
    </row>
    <row r="13" spans="1:65" x14ac:dyDescent="0.2">
      <c r="A13" s="24">
        <v>45588</v>
      </c>
      <c r="B13">
        <v>72</v>
      </c>
      <c r="C13" t="s">
        <v>77</v>
      </c>
      <c r="D13" t="s">
        <v>95</v>
      </c>
      <c r="E13">
        <v>103</v>
      </c>
      <c r="F13">
        <v>102</v>
      </c>
      <c r="G13">
        <f t="shared" si="0"/>
        <v>83</v>
      </c>
      <c r="H13">
        <v>66.2</v>
      </c>
      <c r="I13">
        <v>111</v>
      </c>
      <c r="J13" s="25">
        <f t="shared" si="1"/>
        <v>36.4</v>
      </c>
      <c r="K13" s="61">
        <v>0</v>
      </c>
      <c r="L13" s="25"/>
      <c r="M13">
        <v>20</v>
      </c>
      <c r="S13" s="109"/>
      <c r="T13" s="109"/>
    </row>
    <row r="14" spans="1:65" x14ac:dyDescent="0.2">
      <c r="A14" s="24">
        <v>45609</v>
      </c>
      <c r="B14">
        <v>72</v>
      </c>
      <c r="C14" t="s">
        <v>75</v>
      </c>
      <c r="D14" t="s">
        <v>95</v>
      </c>
      <c r="E14">
        <v>96</v>
      </c>
      <c r="F14">
        <v>94</v>
      </c>
      <c r="G14">
        <f t="shared" si="0"/>
        <v>76</v>
      </c>
      <c r="H14">
        <v>65.3</v>
      </c>
      <c r="I14">
        <v>115</v>
      </c>
      <c r="J14" s="25">
        <f t="shared" si="1"/>
        <v>28.2</v>
      </c>
      <c r="K14" s="34">
        <v>0</v>
      </c>
      <c r="L14" s="25">
        <v>28.2</v>
      </c>
      <c r="M14">
        <v>20</v>
      </c>
    </row>
    <row r="15" spans="1:65" x14ac:dyDescent="0.2">
      <c r="A15" s="24">
        <v>45616</v>
      </c>
      <c r="B15">
        <v>72</v>
      </c>
      <c r="C15" t="s">
        <v>89</v>
      </c>
      <c r="D15" t="s">
        <v>102</v>
      </c>
      <c r="E15">
        <v>102</v>
      </c>
      <c r="F15">
        <v>101</v>
      </c>
      <c r="G15">
        <f t="shared" si="0"/>
        <v>78</v>
      </c>
      <c r="H15">
        <v>66.900000000000006</v>
      </c>
      <c r="I15">
        <v>123</v>
      </c>
      <c r="J15" s="25">
        <f t="shared" si="1"/>
        <v>31.3</v>
      </c>
      <c r="L15" s="25">
        <v>31.3</v>
      </c>
      <c r="M15">
        <v>24</v>
      </c>
    </row>
    <row r="16" spans="1:65" x14ac:dyDescent="0.2">
      <c r="A16" s="24">
        <v>45636</v>
      </c>
      <c r="B16">
        <v>70</v>
      </c>
      <c r="C16" t="s">
        <v>79</v>
      </c>
      <c r="D16" t="s">
        <v>110</v>
      </c>
      <c r="E16">
        <v>109</v>
      </c>
      <c r="F16">
        <v>106</v>
      </c>
      <c r="G16">
        <f t="shared" si="0"/>
        <v>86</v>
      </c>
      <c r="H16">
        <v>65.3</v>
      </c>
      <c r="I16">
        <v>116</v>
      </c>
      <c r="J16" s="25">
        <f t="shared" si="1"/>
        <v>39.6</v>
      </c>
      <c r="K16" s="34">
        <v>0</v>
      </c>
      <c r="M16">
        <v>23</v>
      </c>
    </row>
    <row r="17" spans="1:17" x14ac:dyDescent="0.2">
      <c r="A17" s="24">
        <v>45644</v>
      </c>
      <c r="B17">
        <v>70</v>
      </c>
      <c r="C17" t="s">
        <v>111</v>
      </c>
      <c r="D17" t="s">
        <v>102</v>
      </c>
      <c r="E17">
        <v>102</v>
      </c>
      <c r="F17">
        <v>102</v>
      </c>
      <c r="G17">
        <f t="shared" si="0"/>
        <v>78</v>
      </c>
      <c r="H17">
        <v>65.599999999999994</v>
      </c>
      <c r="I17">
        <v>116</v>
      </c>
      <c r="J17" s="25">
        <f t="shared" si="1"/>
        <v>35.5</v>
      </c>
      <c r="K17" s="124">
        <v>0</v>
      </c>
      <c r="M17">
        <v>24</v>
      </c>
    </row>
    <row r="18" spans="1:17" x14ac:dyDescent="0.2">
      <c r="A18" s="24">
        <v>45686</v>
      </c>
      <c r="B18">
        <v>71</v>
      </c>
      <c r="C18" t="s">
        <v>78</v>
      </c>
      <c r="D18" t="s">
        <v>95</v>
      </c>
      <c r="E18">
        <v>104</v>
      </c>
      <c r="F18">
        <v>103</v>
      </c>
      <c r="G18">
        <f t="shared" si="0"/>
        <v>83</v>
      </c>
      <c r="H18">
        <v>65.099999999999994</v>
      </c>
      <c r="I18">
        <v>112</v>
      </c>
      <c r="J18" s="25">
        <f t="shared" si="1"/>
        <v>38.200000000000003</v>
      </c>
      <c r="K18" s="34">
        <v>0</v>
      </c>
      <c r="M18">
        <v>21</v>
      </c>
      <c r="N18" s="2"/>
    </row>
    <row r="19" spans="1:17" x14ac:dyDescent="0.2">
      <c r="A19" s="24">
        <v>45695</v>
      </c>
      <c r="B19">
        <v>72</v>
      </c>
      <c r="C19" t="s">
        <v>89</v>
      </c>
      <c r="D19" t="s">
        <v>102</v>
      </c>
      <c r="E19">
        <v>107</v>
      </c>
      <c r="F19">
        <v>106</v>
      </c>
      <c r="G19">
        <f t="shared" si="0"/>
        <v>82</v>
      </c>
      <c r="H19">
        <v>66.900000000000006</v>
      </c>
      <c r="I19">
        <v>123</v>
      </c>
      <c r="J19" s="25">
        <f t="shared" si="1"/>
        <v>35.9</v>
      </c>
      <c r="K19" s="61">
        <v>0</v>
      </c>
      <c r="L19" s="25"/>
      <c r="M19">
        <v>25</v>
      </c>
    </row>
    <row r="20" spans="1:17" x14ac:dyDescent="0.2">
      <c r="A20" s="24">
        <v>45715</v>
      </c>
      <c r="B20">
        <v>72</v>
      </c>
      <c r="C20" t="s">
        <v>73</v>
      </c>
      <c r="D20" t="s">
        <v>102</v>
      </c>
      <c r="E20">
        <v>108</v>
      </c>
      <c r="F20">
        <v>106</v>
      </c>
      <c r="G20">
        <f t="shared" si="0"/>
        <v>86</v>
      </c>
      <c r="H20">
        <v>65.8</v>
      </c>
      <c r="I20">
        <v>115</v>
      </c>
      <c r="J20" s="25">
        <f t="shared" si="1"/>
        <v>39.5</v>
      </c>
      <c r="K20" s="61">
        <v>0</v>
      </c>
      <c r="L20" s="25"/>
      <c r="M20">
        <v>22</v>
      </c>
    </row>
    <row r="21" spans="1:17" x14ac:dyDescent="0.2">
      <c r="A21" s="24">
        <v>45723</v>
      </c>
      <c r="B21">
        <v>71</v>
      </c>
      <c r="C21" t="s">
        <v>107</v>
      </c>
      <c r="D21" t="s">
        <v>102</v>
      </c>
      <c r="E21">
        <v>99</v>
      </c>
      <c r="F21">
        <v>99</v>
      </c>
      <c r="G21">
        <f t="shared" si="0"/>
        <v>77</v>
      </c>
      <c r="H21">
        <v>65.099999999999994</v>
      </c>
      <c r="I21">
        <v>116</v>
      </c>
      <c r="J21" s="25">
        <f t="shared" si="1"/>
        <v>33</v>
      </c>
      <c r="K21" s="61">
        <v>0</v>
      </c>
      <c r="L21" s="25"/>
      <c r="M21">
        <v>22</v>
      </c>
    </row>
    <row r="22" spans="1:17" x14ac:dyDescent="0.2">
      <c r="A22" s="24">
        <v>45728</v>
      </c>
      <c r="B22">
        <v>72</v>
      </c>
      <c r="C22" t="s">
        <v>91</v>
      </c>
      <c r="D22" t="s">
        <v>102</v>
      </c>
      <c r="E22">
        <v>105</v>
      </c>
      <c r="F22">
        <v>100</v>
      </c>
      <c r="G22">
        <f t="shared" si="0"/>
        <v>81</v>
      </c>
      <c r="H22">
        <v>65.900000000000006</v>
      </c>
      <c r="I22">
        <v>115</v>
      </c>
      <c r="J22" s="25">
        <f t="shared" si="1"/>
        <v>33.5</v>
      </c>
      <c r="K22" s="34">
        <v>0</v>
      </c>
      <c r="M22">
        <f>IF(E22&gt;0,ROUND(SUM($M$25*I22)/113+(H22-B22),0),0)</f>
        <v>24</v>
      </c>
    </row>
    <row r="23" spans="1:17" x14ac:dyDescent="0.2">
      <c r="A23" s="24">
        <v>45735</v>
      </c>
      <c r="B23">
        <v>72</v>
      </c>
      <c r="C23" t="s">
        <v>75</v>
      </c>
      <c r="D23" t="s">
        <v>95</v>
      </c>
      <c r="E23">
        <v>95</v>
      </c>
      <c r="F23">
        <v>94</v>
      </c>
      <c r="G23">
        <f t="shared" si="0"/>
        <v>73</v>
      </c>
      <c r="H23">
        <v>65.3</v>
      </c>
      <c r="I23">
        <v>115</v>
      </c>
      <c r="J23" s="25">
        <f t="shared" si="1"/>
        <v>28.2</v>
      </c>
      <c r="K23" s="34">
        <v>0</v>
      </c>
      <c r="L23">
        <v>28.2</v>
      </c>
      <c r="M23">
        <v>22</v>
      </c>
    </row>
    <row r="25" spans="1:17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125">
        <v>0</v>
      </c>
      <c r="L25">
        <f>SUM(L4:L23)</f>
        <v>234.6</v>
      </c>
      <c r="M25" s="26">
        <f>TRUNC(SUM(L25/8),1)</f>
        <v>29.3</v>
      </c>
      <c r="O25" t="s">
        <v>92</v>
      </c>
      <c r="P25" s="176"/>
      <c r="Q25" s="176"/>
    </row>
    <row r="26" spans="1:17" x14ac:dyDescent="0.2">
      <c r="G26" t="s">
        <v>28</v>
      </c>
      <c r="J26" s="25" t="s">
        <v>28</v>
      </c>
      <c r="L26" s="38"/>
      <c r="M26">
        <f>IF(E26&gt;0,ROUND(SUM($M$25*I26)/113+(H26-B26),0),0)</f>
        <v>0</v>
      </c>
      <c r="O26" s="39">
        <f>IF($E$19&gt;0,ROUND(SUM($M$25*$I$19)/113,0),0)</f>
        <v>32</v>
      </c>
    </row>
    <row r="27" spans="1:17" x14ac:dyDescent="0.2">
      <c r="N27" s="26"/>
      <c r="O27" s="40"/>
      <c r="P27" s="26"/>
      <c r="Q27" s="40"/>
    </row>
    <row r="28" spans="1:17" x14ac:dyDescent="0.2">
      <c r="A28" s="24">
        <v>45777</v>
      </c>
      <c r="B28">
        <v>72</v>
      </c>
      <c r="C28" t="s">
        <v>75</v>
      </c>
      <c r="D28" t="s">
        <v>95</v>
      </c>
      <c r="E28">
        <v>98</v>
      </c>
      <c r="F28">
        <v>98</v>
      </c>
      <c r="G28">
        <f>(SUM(E28-M28))</f>
        <v>75</v>
      </c>
      <c r="H28">
        <v>65.3</v>
      </c>
      <c r="I28">
        <v>115</v>
      </c>
      <c r="J28" s="25">
        <f>ROUND(SUM((F28-H28)*113/I28),1)-$K$25</f>
        <v>32.1</v>
      </c>
      <c r="M28">
        <f>IF(E28&gt;0,ROUND(SUM($M$25*I28)/113+(H28-B28),0),0)</f>
        <v>23</v>
      </c>
      <c r="N28" s="26"/>
      <c r="O28" s="40"/>
      <c r="P28" s="26"/>
      <c r="Q28" s="40"/>
    </row>
    <row r="29" spans="1:17" x14ac:dyDescent="0.2">
      <c r="N29" s="26"/>
      <c r="O29" s="40"/>
      <c r="P29" s="26"/>
      <c r="Q29" s="40"/>
    </row>
    <row r="30" spans="1:17" x14ac:dyDescent="0.2">
      <c r="N30" s="26"/>
      <c r="O30" s="40"/>
    </row>
    <row r="31" spans="1:17" x14ac:dyDescent="0.2">
      <c r="N31" s="26"/>
      <c r="O31" s="40"/>
    </row>
    <row r="32" spans="1:17" x14ac:dyDescent="0.2">
      <c r="N32" s="126"/>
    </row>
    <row r="33" spans="14:14" x14ac:dyDescent="0.2">
      <c r="N33" s="126"/>
    </row>
    <row r="34" spans="14:14" x14ac:dyDescent="0.2">
      <c r="N34" s="126">
        <f>IF(E34&gt;0,ROUND(SUM(L32*I34)/113,0),0)</f>
        <v>0</v>
      </c>
    </row>
  </sheetData>
  <sortState xmlns:xlrd2="http://schemas.microsoft.com/office/spreadsheetml/2017/richdata2" ref="A4:M23">
    <sortCondition ref="A4:A23"/>
  </sortState>
  <mergeCells count="2">
    <mergeCell ref="A1:L1"/>
    <mergeCell ref="P25:Q25"/>
  </mergeCells>
  <conditionalFormatting sqref="J27:J33">
    <cfRule type="cellIs" dxfId="61" priority="2" stopIfTrue="1" operator="equal">
      <formula>0</formula>
    </cfRule>
    <cfRule type="cellIs" dxfId="60" priority="3" stopIfTrue="1" operator="lessThanOrEqual">
      <formula>$M$25-10</formula>
    </cfRule>
    <cfRule type="cellIs" dxfId="59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M41"/>
  <sheetViews>
    <sheetView topLeftCell="A2" zoomScale="110" workbookViewId="0">
      <selection activeCell="G28" sqref="G28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181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32"/>
      <c r="B3" s="33"/>
      <c r="C3" s="33"/>
      <c r="D3" s="33"/>
      <c r="E3" s="33"/>
      <c r="F3" s="33"/>
      <c r="G3" s="33"/>
      <c r="H3" s="79"/>
      <c r="I3" s="33"/>
      <c r="J3" s="79"/>
      <c r="K3" s="79"/>
      <c r="L3" s="79"/>
      <c r="M3" s="80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127">
        <v>45413</v>
      </c>
      <c r="B4" s="81">
        <v>70</v>
      </c>
      <c r="C4" s="81" t="s">
        <v>79</v>
      </c>
      <c r="D4" s="81" t="s">
        <v>80</v>
      </c>
      <c r="E4" s="81">
        <v>89</v>
      </c>
      <c r="F4" s="81">
        <v>89</v>
      </c>
      <c r="G4" s="81">
        <f t="shared" ref="G4:G23" si="0">(SUM(E4-M4))</f>
        <v>71</v>
      </c>
      <c r="H4" s="81">
        <v>67.5</v>
      </c>
      <c r="I4" s="81">
        <v>121</v>
      </c>
      <c r="J4" s="105">
        <f t="shared" ref="J4:J23" si="1">ROUND(SUM((F4-H4)*113/I4),1)-$K$25</f>
        <v>20.100000000000001</v>
      </c>
      <c r="K4" s="128">
        <v>0</v>
      </c>
      <c r="L4" s="105">
        <v>20.100000000000001</v>
      </c>
      <c r="M4" s="81">
        <v>18</v>
      </c>
      <c r="O4" s="2" t="s">
        <v>28</v>
      </c>
    </row>
    <row r="5" spans="1:65" x14ac:dyDescent="0.2">
      <c r="A5" s="127">
        <v>45415</v>
      </c>
      <c r="B5" s="81">
        <v>70</v>
      </c>
      <c r="C5" s="81" t="s">
        <v>144</v>
      </c>
      <c r="D5" s="81" t="s">
        <v>80</v>
      </c>
      <c r="E5" s="81">
        <v>87</v>
      </c>
      <c r="F5" s="81">
        <v>87</v>
      </c>
      <c r="G5" s="81">
        <f t="shared" si="0"/>
        <v>72</v>
      </c>
      <c r="H5" s="81">
        <v>66</v>
      </c>
      <c r="I5" s="81">
        <v>111</v>
      </c>
      <c r="J5" s="105">
        <f t="shared" si="1"/>
        <v>21.4</v>
      </c>
      <c r="K5" s="128">
        <v>0</v>
      </c>
      <c r="L5" s="105" t="s">
        <v>28</v>
      </c>
      <c r="M5" s="81">
        <v>15</v>
      </c>
    </row>
    <row r="6" spans="1:65" x14ac:dyDescent="0.2">
      <c r="A6" s="127">
        <v>45422</v>
      </c>
      <c r="B6" s="81">
        <v>70</v>
      </c>
      <c r="C6" s="81" t="s">
        <v>144</v>
      </c>
      <c r="D6" s="81" t="s">
        <v>80</v>
      </c>
      <c r="E6" s="81">
        <v>91</v>
      </c>
      <c r="F6" s="81">
        <v>91</v>
      </c>
      <c r="G6" s="81">
        <f t="shared" si="0"/>
        <v>76</v>
      </c>
      <c r="H6" s="81">
        <v>66</v>
      </c>
      <c r="I6" s="81">
        <v>111</v>
      </c>
      <c r="J6" s="105">
        <f t="shared" si="1"/>
        <v>25.5</v>
      </c>
      <c r="K6" s="128">
        <v>0</v>
      </c>
      <c r="L6" s="105"/>
      <c r="M6" s="81">
        <v>15</v>
      </c>
    </row>
    <row r="7" spans="1:65" x14ac:dyDescent="0.2">
      <c r="A7" s="127">
        <v>45428</v>
      </c>
      <c r="B7" s="81">
        <v>72</v>
      </c>
      <c r="C7" s="81" t="s">
        <v>82</v>
      </c>
      <c r="D7" s="81" t="s">
        <v>76</v>
      </c>
      <c r="E7" s="81">
        <v>101</v>
      </c>
      <c r="F7" s="81">
        <v>98</v>
      </c>
      <c r="G7" s="81">
        <f t="shared" si="0"/>
        <v>83</v>
      </c>
      <c r="H7" s="81">
        <v>69.3</v>
      </c>
      <c r="I7" s="81">
        <v>121</v>
      </c>
      <c r="J7" s="105">
        <f t="shared" si="1"/>
        <v>26.8</v>
      </c>
      <c r="K7" s="128">
        <v>0</v>
      </c>
      <c r="L7" s="105"/>
      <c r="M7" s="81">
        <v>18</v>
      </c>
    </row>
    <row r="8" spans="1:65" x14ac:dyDescent="0.2">
      <c r="A8" s="127">
        <v>45431</v>
      </c>
      <c r="B8" s="81">
        <v>71</v>
      </c>
      <c r="C8" s="81" t="s">
        <v>182</v>
      </c>
      <c r="D8" s="81" t="s">
        <v>76</v>
      </c>
      <c r="E8" s="81">
        <v>91</v>
      </c>
      <c r="F8" s="81">
        <v>91</v>
      </c>
      <c r="G8" s="81">
        <f t="shared" si="0"/>
        <v>71</v>
      </c>
      <c r="H8" s="81">
        <v>68.5</v>
      </c>
      <c r="I8" s="81">
        <v>129</v>
      </c>
      <c r="J8" s="105">
        <f t="shared" si="1"/>
        <v>19.7</v>
      </c>
      <c r="K8" s="128"/>
      <c r="L8" s="105">
        <v>19.7</v>
      </c>
      <c r="M8" s="81">
        <v>20</v>
      </c>
    </row>
    <row r="9" spans="1:65" x14ac:dyDescent="0.2">
      <c r="A9" s="127">
        <v>45432</v>
      </c>
      <c r="B9" s="81">
        <v>72</v>
      </c>
      <c r="C9" s="81" t="s">
        <v>83</v>
      </c>
      <c r="D9" s="81" t="s">
        <v>76</v>
      </c>
      <c r="E9" s="81">
        <v>89</v>
      </c>
      <c r="F9" s="81">
        <v>89</v>
      </c>
      <c r="G9" s="81">
        <f t="shared" si="0"/>
        <v>70</v>
      </c>
      <c r="H9" s="81">
        <v>69.900000000000006</v>
      </c>
      <c r="I9" s="81">
        <v>124</v>
      </c>
      <c r="J9" s="105">
        <f t="shared" si="1"/>
        <v>17.399999999999999</v>
      </c>
      <c r="K9" s="128">
        <v>0</v>
      </c>
      <c r="L9" s="81">
        <v>17.399999999999999</v>
      </c>
      <c r="M9" s="81">
        <v>19</v>
      </c>
    </row>
    <row r="10" spans="1:65" x14ac:dyDescent="0.2">
      <c r="A10" s="127">
        <v>45433</v>
      </c>
      <c r="B10" s="81">
        <v>71</v>
      </c>
      <c r="C10" s="81" t="s">
        <v>84</v>
      </c>
      <c r="D10" s="81" t="s">
        <v>76</v>
      </c>
      <c r="E10" s="81">
        <v>93</v>
      </c>
      <c r="F10" s="81">
        <v>93</v>
      </c>
      <c r="G10" s="81">
        <f t="shared" si="0"/>
        <v>75</v>
      </c>
      <c r="H10" s="81">
        <v>68.400000000000006</v>
      </c>
      <c r="I10" s="81">
        <v>121</v>
      </c>
      <c r="J10" s="105">
        <f t="shared" si="1"/>
        <v>23</v>
      </c>
      <c r="K10" s="128"/>
      <c r="L10" s="105"/>
      <c r="M10" s="81">
        <v>18</v>
      </c>
    </row>
    <row r="11" spans="1:65" x14ac:dyDescent="0.2">
      <c r="A11" s="127">
        <v>45434</v>
      </c>
      <c r="B11" s="81">
        <v>72</v>
      </c>
      <c r="C11" s="81" t="s">
        <v>85</v>
      </c>
      <c r="D11" s="81" t="s">
        <v>76</v>
      </c>
      <c r="E11" s="81">
        <v>103</v>
      </c>
      <c r="F11" s="81">
        <v>100</v>
      </c>
      <c r="G11" s="81">
        <f t="shared" si="0"/>
        <v>84</v>
      </c>
      <c r="H11" s="81">
        <v>69.400000000000006</v>
      </c>
      <c r="I11" s="81">
        <v>127</v>
      </c>
      <c r="J11" s="105">
        <f t="shared" si="1"/>
        <v>27.2</v>
      </c>
      <c r="K11" s="128"/>
      <c r="L11" s="105"/>
      <c r="M11" s="81">
        <v>19</v>
      </c>
    </row>
    <row r="12" spans="1:65" x14ac:dyDescent="0.2">
      <c r="A12" s="127">
        <v>45435</v>
      </c>
      <c r="B12" s="81">
        <v>72</v>
      </c>
      <c r="C12" s="81" t="s">
        <v>86</v>
      </c>
      <c r="D12" s="81" t="s">
        <v>76</v>
      </c>
      <c r="E12" s="81">
        <v>108</v>
      </c>
      <c r="F12" s="81">
        <v>108</v>
      </c>
      <c r="G12" s="81">
        <f t="shared" si="0"/>
        <v>87</v>
      </c>
      <c r="H12" s="81">
        <v>70</v>
      </c>
      <c r="I12" s="81">
        <v>132</v>
      </c>
      <c r="J12" s="105">
        <f t="shared" si="1"/>
        <v>32.5</v>
      </c>
      <c r="K12" s="128"/>
      <c r="L12" s="105"/>
      <c r="M12" s="81">
        <v>21</v>
      </c>
    </row>
    <row r="13" spans="1:65" x14ac:dyDescent="0.2">
      <c r="A13" s="127">
        <v>45436</v>
      </c>
      <c r="B13" s="81">
        <v>72</v>
      </c>
      <c r="C13" s="129" t="s">
        <v>87</v>
      </c>
      <c r="D13" s="81" t="s">
        <v>76</v>
      </c>
      <c r="E13" s="81">
        <v>100</v>
      </c>
      <c r="F13" s="81">
        <v>100</v>
      </c>
      <c r="G13" s="81">
        <f t="shared" si="0"/>
        <v>80</v>
      </c>
      <c r="H13" s="81">
        <v>70</v>
      </c>
      <c r="I13" s="81">
        <v>128</v>
      </c>
      <c r="J13" s="105">
        <f t="shared" si="1"/>
        <v>26.5</v>
      </c>
      <c r="K13" s="128"/>
      <c r="L13" s="105"/>
      <c r="M13" s="81">
        <v>20</v>
      </c>
    </row>
    <row r="14" spans="1:65" x14ac:dyDescent="0.2">
      <c r="A14" s="127">
        <v>45455</v>
      </c>
      <c r="B14" s="81">
        <v>72</v>
      </c>
      <c r="C14" s="81" t="s">
        <v>96</v>
      </c>
      <c r="D14" s="81" t="s">
        <v>76</v>
      </c>
      <c r="E14" s="81">
        <v>93</v>
      </c>
      <c r="F14" s="81">
        <v>92</v>
      </c>
      <c r="G14" s="81">
        <f t="shared" si="0"/>
        <v>72</v>
      </c>
      <c r="H14" s="130">
        <v>70.3</v>
      </c>
      <c r="I14" s="81">
        <v>130</v>
      </c>
      <c r="J14" s="105">
        <f t="shared" si="1"/>
        <v>18.899999999999999</v>
      </c>
      <c r="K14" s="131">
        <v>0</v>
      </c>
      <c r="L14" s="105">
        <v>18.899999999999999</v>
      </c>
      <c r="M14" s="81">
        <v>21</v>
      </c>
    </row>
    <row r="15" spans="1:65" x14ac:dyDescent="0.2">
      <c r="A15" s="127">
        <v>45532</v>
      </c>
      <c r="B15" s="81">
        <v>72</v>
      </c>
      <c r="C15" s="81" t="s">
        <v>105</v>
      </c>
      <c r="D15" s="81" t="s">
        <v>76</v>
      </c>
      <c r="E15" s="81">
        <v>90</v>
      </c>
      <c r="F15" s="81">
        <v>89</v>
      </c>
      <c r="G15" s="81">
        <f t="shared" si="0"/>
        <v>71</v>
      </c>
      <c r="H15" s="130">
        <v>69.2</v>
      </c>
      <c r="I15" s="81">
        <v>125</v>
      </c>
      <c r="J15" s="105">
        <f t="shared" si="1"/>
        <v>17.899999999999999</v>
      </c>
      <c r="K15" s="131">
        <v>0</v>
      </c>
      <c r="L15" s="105">
        <v>17.899999999999999</v>
      </c>
      <c r="M15" s="81">
        <v>19</v>
      </c>
    </row>
    <row r="16" spans="1:65" x14ac:dyDescent="0.2">
      <c r="A16" s="127">
        <v>45539</v>
      </c>
      <c r="B16" s="81">
        <v>72</v>
      </c>
      <c r="C16" s="81" t="s">
        <v>106</v>
      </c>
      <c r="D16" s="81" t="s">
        <v>76</v>
      </c>
      <c r="E16" s="81">
        <v>92</v>
      </c>
      <c r="F16" s="81">
        <v>92</v>
      </c>
      <c r="G16" s="81">
        <f t="shared" si="0"/>
        <v>72</v>
      </c>
      <c r="H16" s="81">
        <v>70.3</v>
      </c>
      <c r="I16" s="81">
        <v>129</v>
      </c>
      <c r="J16" s="105">
        <f t="shared" si="1"/>
        <v>19</v>
      </c>
      <c r="K16" s="128"/>
      <c r="L16" s="105">
        <v>19</v>
      </c>
      <c r="M16" s="81">
        <v>20</v>
      </c>
    </row>
    <row r="17" spans="1:17" x14ac:dyDescent="0.2">
      <c r="A17" s="127">
        <v>45546</v>
      </c>
      <c r="B17" s="81">
        <v>72</v>
      </c>
      <c r="C17" s="81" t="s">
        <v>73</v>
      </c>
      <c r="D17" s="81" t="s">
        <v>74</v>
      </c>
      <c r="E17" s="81">
        <v>88</v>
      </c>
      <c r="F17" s="81">
        <v>88</v>
      </c>
      <c r="G17" s="81">
        <f t="shared" si="0"/>
        <v>70</v>
      </c>
      <c r="H17" s="81">
        <v>69.599999999999994</v>
      </c>
      <c r="I17" s="81">
        <v>124</v>
      </c>
      <c r="J17" s="105">
        <f t="shared" si="1"/>
        <v>16.8</v>
      </c>
      <c r="K17" s="128"/>
      <c r="L17" s="105">
        <v>16.8</v>
      </c>
      <c r="M17" s="81">
        <v>18</v>
      </c>
    </row>
    <row r="18" spans="1:17" x14ac:dyDescent="0.2">
      <c r="A18" s="127">
        <v>45572</v>
      </c>
      <c r="B18" s="81">
        <v>72</v>
      </c>
      <c r="C18" s="81" t="s">
        <v>82</v>
      </c>
      <c r="D18" s="81" t="s">
        <v>76</v>
      </c>
      <c r="E18" s="81">
        <v>97</v>
      </c>
      <c r="F18" s="81">
        <v>97</v>
      </c>
      <c r="G18" s="81">
        <f t="shared" si="0"/>
        <v>80</v>
      </c>
      <c r="H18" s="81">
        <v>69.3</v>
      </c>
      <c r="I18" s="81">
        <v>121</v>
      </c>
      <c r="J18" s="105">
        <f t="shared" si="1"/>
        <v>25.9</v>
      </c>
      <c r="K18" s="128">
        <v>0</v>
      </c>
      <c r="L18" s="105"/>
      <c r="M18" s="81">
        <v>17</v>
      </c>
    </row>
    <row r="19" spans="1:17" x14ac:dyDescent="0.2">
      <c r="A19" s="127">
        <v>45581</v>
      </c>
      <c r="B19" s="81">
        <v>72</v>
      </c>
      <c r="C19" s="81" t="s">
        <v>82</v>
      </c>
      <c r="D19" s="81" t="s">
        <v>76</v>
      </c>
      <c r="E19" s="81">
        <v>104</v>
      </c>
      <c r="F19" s="81">
        <v>103</v>
      </c>
      <c r="G19" s="81">
        <f t="shared" si="0"/>
        <v>87</v>
      </c>
      <c r="H19" s="130">
        <v>69.3</v>
      </c>
      <c r="I19" s="81">
        <v>121</v>
      </c>
      <c r="J19" s="105">
        <f t="shared" si="1"/>
        <v>31.5</v>
      </c>
      <c r="K19" s="132">
        <v>0</v>
      </c>
      <c r="L19" s="105"/>
      <c r="M19" s="81">
        <v>17</v>
      </c>
    </row>
    <row r="20" spans="1:17" x14ac:dyDescent="0.2">
      <c r="A20" s="127">
        <v>45588</v>
      </c>
      <c r="B20" s="81">
        <v>72</v>
      </c>
      <c r="C20" s="81" t="s">
        <v>77</v>
      </c>
      <c r="D20" s="81" t="s">
        <v>76</v>
      </c>
      <c r="E20" s="81">
        <v>93</v>
      </c>
      <c r="F20" s="81">
        <v>90</v>
      </c>
      <c r="G20" s="81">
        <f t="shared" si="0"/>
        <v>77</v>
      </c>
      <c r="H20" s="130">
        <v>69</v>
      </c>
      <c r="I20" s="81">
        <v>118</v>
      </c>
      <c r="J20" s="105">
        <f t="shared" si="1"/>
        <v>20.100000000000001</v>
      </c>
      <c r="K20" s="131">
        <v>0</v>
      </c>
      <c r="L20" s="105" t="s">
        <v>28</v>
      </c>
      <c r="M20" s="81">
        <v>16</v>
      </c>
    </row>
    <row r="21" spans="1:17" x14ac:dyDescent="0.2">
      <c r="A21" s="127">
        <v>45595</v>
      </c>
      <c r="B21" s="81">
        <v>72</v>
      </c>
      <c r="C21" s="81" t="s">
        <v>105</v>
      </c>
      <c r="D21" s="81" t="s">
        <v>76</v>
      </c>
      <c r="E21" s="81">
        <v>87</v>
      </c>
      <c r="F21" s="81">
        <v>87</v>
      </c>
      <c r="G21" s="81">
        <f t="shared" si="0"/>
        <v>70</v>
      </c>
      <c r="H21" s="130">
        <v>69.2</v>
      </c>
      <c r="I21" s="81">
        <v>125</v>
      </c>
      <c r="J21" s="105">
        <f t="shared" si="1"/>
        <v>16.100000000000001</v>
      </c>
      <c r="K21" s="132">
        <v>0</v>
      </c>
      <c r="L21" s="105">
        <v>16.100000000000001</v>
      </c>
      <c r="M21" s="81">
        <v>17</v>
      </c>
    </row>
    <row r="22" spans="1:17" x14ac:dyDescent="0.2">
      <c r="A22" s="127">
        <v>45600</v>
      </c>
      <c r="B22" s="81">
        <v>72</v>
      </c>
      <c r="C22" s="81" t="s">
        <v>106</v>
      </c>
      <c r="D22" s="81" t="s">
        <v>76</v>
      </c>
      <c r="E22" s="81">
        <v>105</v>
      </c>
      <c r="F22" s="81">
        <v>102</v>
      </c>
      <c r="G22" s="81">
        <f t="shared" si="0"/>
        <v>86</v>
      </c>
      <c r="H22" s="81">
        <v>70.3</v>
      </c>
      <c r="I22" s="81">
        <v>129</v>
      </c>
      <c r="J22" s="105">
        <f t="shared" si="1"/>
        <v>27.8</v>
      </c>
      <c r="K22" s="128">
        <v>0</v>
      </c>
      <c r="L22" s="105"/>
      <c r="M22" s="81">
        <v>19</v>
      </c>
    </row>
    <row r="23" spans="1:17" x14ac:dyDescent="0.2">
      <c r="A23" s="24">
        <v>45768</v>
      </c>
      <c r="B23">
        <v>72</v>
      </c>
      <c r="C23" t="s">
        <v>82</v>
      </c>
      <c r="D23" t="s">
        <v>95</v>
      </c>
      <c r="E23">
        <v>99</v>
      </c>
      <c r="F23">
        <v>96</v>
      </c>
      <c r="G23">
        <f t="shared" si="0"/>
        <v>84</v>
      </c>
      <c r="H23">
        <v>68.099999999999994</v>
      </c>
      <c r="I23">
        <v>119</v>
      </c>
      <c r="J23" s="25">
        <f t="shared" si="1"/>
        <v>26.5</v>
      </c>
      <c r="K23" s="157">
        <v>0</v>
      </c>
      <c r="M23">
        <f>IF(E23&gt;0,ROUND(SUM($M$25*I23)/113+(H23-B23),0),0)</f>
        <v>15</v>
      </c>
    </row>
    <row r="24" spans="1:17" x14ac:dyDescent="0.2">
      <c r="A24" s="127"/>
      <c r="B24" s="81"/>
      <c r="C24" s="81"/>
      <c r="D24" s="81"/>
      <c r="E24" s="81"/>
      <c r="F24" s="81"/>
      <c r="G24" s="81"/>
      <c r="H24" s="81"/>
      <c r="I24" s="81"/>
      <c r="J24" s="105"/>
      <c r="K24" s="105"/>
      <c r="L24" s="105"/>
      <c r="M24" s="133"/>
    </row>
    <row r="25" spans="1:17" x14ac:dyDescent="0.2">
      <c r="A25" s="134"/>
      <c r="B25" s="81"/>
      <c r="C25" s="81"/>
      <c r="D25" s="81"/>
      <c r="E25" s="81"/>
      <c r="F25" s="81"/>
      <c r="G25" s="81" t="s">
        <v>28</v>
      </c>
      <c r="H25" s="130" t="s">
        <v>28</v>
      </c>
      <c r="I25" s="130" t="s">
        <v>28</v>
      </c>
      <c r="J25" s="105" t="s">
        <v>28</v>
      </c>
      <c r="K25" s="105">
        <v>0</v>
      </c>
      <c r="L25" s="135">
        <f>SUM(L4:L23)</f>
        <v>145.9</v>
      </c>
      <c r="M25" s="135">
        <f>TRUNC(SUM(L25/8),1)</f>
        <v>18.2</v>
      </c>
      <c r="O25" s="39" t="s">
        <v>28</v>
      </c>
    </row>
    <row r="26" spans="1:17" x14ac:dyDescent="0.2">
      <c r="A26" s="127"/>
      <c r="B26" s="81"/>
      <c r="C26" s="81"/>
      <c r="D26" s="81"/>
      <c r="E26" s="81"/>
      <c r="F26" s="81"/>
      <c r="G26" s="81" t="s">
        <v>28</v>
      </c>
      <c r="H26" s="81"/>
      <c r="I26" s="81"/>
      <c r="J26" s="105" t="s">
        <v>28</v>
      </c>
      <c r="K26" s="105" t="s">
        <v>28</v>
      </c>
      <c r="L26" s="105"/>
      <c r="M26" s="81">
        <f>IF(E26&gt;0,ROUND(SUM($M$25*I26)/113+(H26-B26),0),0)</f>
        <v>0</v>
      </c>
    </row>
    <row r="27" spans="1:17" x14ac:dyDescent="0.2">
      <c r="N27" s="26"/>
      <c r="O27" s="40"/>
      <c r="P27" s="26"/>
      <c r="Q27" s="40"/>
    </row>
    <row r="28" spans="1:17" x14ac:dyDescent="0.2">
      <c r="A28" s="24">
        <v>45777</v>
      </c>
      <c r="B28">
        <v>72</v>
      </c>
      <c r="C28" t="s">
        <v>75</v>
      </c>
      <c r="D28" t="s">
        <v>95</v>
      </c>
      <c r="E28">
        <v>90</v>
      </c>
      <c r="F28">
        <v>89</v>
      </c>
      <c r="G28">
        <f>(SUM(E28-M28))</f>
        <v>78</v>
      </c>
      <c r="H28">
        <v>65.3</v>
      </c>
      <c r="I28">
        <v>115</v>
      </c>
      <c r="J28" s="25">
        <f>ROUND(SUM((F28-H28)*113/I28),1)-$K$25</f>
        <v>23.3</v>
      </c>
      <c r="M28">
        <f>IF(E28&gt;0,ROUND(SUM($M$25*I28)/113+(H28-B28),0),0)</f>
        <v>12</v>
      </c>
      <c r="N28" s="26"/>
      <c r="O28" s="40"/>
      <c r="P28" s="26"/>
      <c r="Q28" s="40"/>
    </row>
    <row r="29" spans="1:17" x14ac:dyDescent="0.2">
      <c r="O29" s="39"/>
    </row>
    <row r="30" spans="1:17" x14ac:dyDescent="0.2">
      <c r="O30" s="39"/>
    </row>
    <row r="31" spans="1:17" x14ac:dyDescent="0.2">
      <c r="O31" s="39"/>
    </row>
    <row r="32" spans="1:17" x14ac:dyDescent="0.2">
      <c r="O32" s="39"/>
    </row>
    <row r="33" spans="13:26" x14ac:dyDescent="0.2">
      <c r="O33" s="39"/>
    </row>
    <row r="34" spans="13:26" x14ac:dyDescent="0.2">
      <c r="O34" s="39"/>
    </row>
    <row r="35" spans="13:26" x14ac:dyDescent="0.2">
      <c r="P35" s="55"/>
      <c r="Y35" s="25"/>
      <c r="Z35" s="25"/>
    </row>
    <row r="36" spans="13:26" x14ac:dyDescent="0.2">
      <c r="O36" s="2" t="s">
        <v>28</v>
      </c>
    </row>
    <row r="41" spans="13:26" x14ac:dyDescent="0.2">
      <c r="M41" s="38"/>
      <c r="P41" s="38"/>
    </row>
  </sheetData>
  <sortState xmlns:xlrd2="http://schemas.microsoft.com/office/spreadsheetml/2017/richdata2" ref="A4:M23">
    <sortCondition ref="A4:A23"/>
  </sortState>
  <mergeCells count="1">
    <mergeCell ref="A1:M1"/>
  </mergeCells>
  <conditionalFormatting sqref="J27:J33">
    <cfRule type="cellIs" dxfId="58" priority="1" stopIfTrue="1" operator="equal">
      <formula>0</formula>
    </cfRule>
    <cfRule type="cellIs" dxfId="57" priority="2" stopIfTrue="1" operator="lessThanOrEqual">
      <formula>$M$25-10</formula>
    </cfRule>
    <cfRule type="cellIs" dxfId="56" priority="3" operator="lessThanOrEqual">
      <formula>$M$25-7</formula>
    </cfRule>
  </conditionalFormatting>
  <hyperlinks>
    <hyperlink ref="C13" r:id="rId1" xr:uid="{00000000-0004-0000-1200-000000000000}"/>
  </hyperlinks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7"/>
  <sheetViews>
    <sheetView topLeftCell="A2" zoomScale="110" workbookViewId="0">
      <selection activeCell="M30" sqref="M30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6" customWidth="1"/>
    <col min="13" max="13" width="9.75" customWidth="1"/>
  </cols>
  <sheetData>
    <row r="1" spans="1:65" ht="25.55" customHeight="1" x14ac:dyDescent="0.2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  <c r="M1" s="174"/>
    </row>
    <row r="2" spans="1:65" ht="12.8" customHeight="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2.8" customHeight="1" x14ac:dyDescent="0.25">
      <c r="A3" s="32"/>
      <c r="B3" s="33"/>
      <c r="C3" s="33"/>
      <c r="D3" s="33"/>
      <c r="E3" s="33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45386</v>
      </c>
      <c r="B4">
        <v>72</v>
      </c>
      <c r="C4" t="s">
        <v>75</v>
      </c>
      <c r="D4" t="s">
        <v>76</v>
      </c>
      <c r="E4">
        <v>98</v>
      </c>
      <c r="F4">
        <v>98</v>
      </c>
      <c r="G4">
        <f t="shared" ref="G4:G23" si="0">(SUM(E4-M4))</f>
        <v>77</v>
      </c>
      <c r="H4">
        <v>69</v>
      </c>
      <c r="I4">
        <v>120</v>
      </c>
      <c r="J4" s="25">
        <f t="shared" ref="J4:J23" si="1">ROUND(SUM((F4-H4)*113/I4),1)-$K$26</f>
        <v>27.3</v>
      </c>
      <c r="K4" s="25">
        <v>0</v>
      </c>
      <c r="M4">
        <v>21</v>
      </c>
    </row>
    <row r="5" spans="1:65" x14ac:dyDescent="0.2">
      <c r="A5" s="24">
        <v>45392</v>
      </c>
      <c r="B5">
        <v>72</v>
      </c>
      <c r="C5" t="s">
        <v>77</v>
      </c>
      <c r="D5" t="s">
        <v>76</v>
      </c>
      <c r="E5">
        <v>100</v>
      </c>
      <c r="F5">
        <v>97</v>
      </c>
      <c r="G5">
        <f t="shared" si="0"/>
        <v>80</v>
      </c>
      <c r="H5">
        <v>69</v>
      </c>
      <c r="I5">
        <v>118</v>
      </c>
      <c r="J5" s="25">
        <f t="shared" si="1"/>
        <v>26.8</v>
      </c>
      <c r="K5" s="34">
        <v>0</v>
      </c>
      <c r="M5">
        <v>20</v>
      </c>
    </row>
    <row r="6" spans="1:65" x14ac:dyDescent="0.2">
      <c r="A6" s="24">
        <v>45399</v>
      </c>
      <c r="B6">
        <v>71</v>
      </c>
      <c r="C6" t="s">
        <v>78</v>
      </c>
      <c r="D6" t="s">
        <v>76</v>
      </c>
      <c r="E6">
        <v>95</v>
      </c>
      <c r="F6">
        <v>93</v>
      </c>
      <c r="G6">
        <f t="shared" si="0"/>
        <v>74</v>
      </c>
      <c r="H6">
        <v>68.2</v>
      </c>
      <c r="I6">
        <v>121</v>
      </c>
      <c r="J6" s="25">
        <f t="shared" si="1"/>
        <v>23.2</v>
      </c>
      <c r="K6" s="34">
        <v>0</v>
      </c>
      <c r="L6" s="26">
        <v>23.2</v>
      </c>
      <c r="M6">
        <v>21</v>
      </c>
    </row>
    <row r="7" spans="1:65" x14ac:dyDescent="0.2">
      <c r="A7" s="24">
        <v>45413</v>
      </c>
      <c r="B7">
        <v>70</v>
      </c>
      <c r="C7" t="s">
        <v>79</v>
      </c>
      <c r="D7" t="s">
        <v>80</v>
      </c>
      <c r="E7">
        <v>96</v>
      </c>
      <c r="F7">
        <v>96</v>
      </c>
      <c r="G7">
        <f t="shared" si="0"/>
        <v>75</v>
      </c>
      <c r="H7">
        <v>67.5</v>
      </c>
      <c r="I7">
        <v>121</v>
      </c>
      <c r="J7" s="25">
        <f t="shared" si="1"/>
        <v>26.6</v>
      </c>
      <c r="K7" s="34">
        <v>0</v>
      </c>
      <c r="M7">
        <v>21</v>
      </c>
    </row>
    <row r="8" spans="1:65" x14ac:dyDescent="0.2">
      <c r="A8" s="24">
        <v>45420</v>
      </c>
      <c r="B8">
        <v>72</v>
      </c>
      <c r="C8" t="s">
        <v>81</v>
      </c>
      <c r="D8" t="s">
        <v>76</v>
      </c>
      <c r="E8">
        <v>105</v>
      </c>
      <c r="F8">
        <v>104</v>
      </c>
      <c r="G8">
        <f t="shared" si="0"/>
        <v>81</v>
      </c>
      <c r="H8">
        <v>70.900000000000006</v>
      </c>
      <c r="I8">
        <v>127</v>
      </c>
      <c r="J8" s="25">
        <f t="shared" si="1"/>
        <v>29.5</v>
      </c>
      <c r="K8" s="34">
        <v>0</v>
      </c>
      <c r="M8">
        <v>24</v>
      </c>
    </row>
    <row r="9" spans="1:65" x14ac:dyDescent="0.2">
      <c r="A9" s="24">
        <v>45428</v>
      </c>
      <c r="B9">
        <v>72</v>
      </c>
      <c r="C9" t="s">
        <v>82</v>
      </c>
      <c r="D9" t="s">
        <v>76</v>
      </c>
      <c r="E9">
        <v>104</v>
      </c>
      <c r="F9">
        <v>103</v>
      </c>
      <c r="G9">
        <f t="shared" si="0"/>
        <v>83</v>
      </c>
      <c r="H9">
        <v>69.3</v>
      </c>
      <c r="I9">
        <v>121</v>
      </c>
      <c r="J9" s="25">
        <f t="shared" si="1"/>
        <v>31.5</v>
      </c>
      <c r="K9" s="34">
        <v>0</v>
      </c>
      <c r="M9">
        <v>21</v>
      </c>
    </row>
    <row r="10" spans="1:65" x14ac:dyDescent="0.2">
      <c r="A10" s="24">
        <v>45432</v>
      </c>
      <c r="B10">
        <v>72</v>
      </c>
      <c r="C10" t="s">
        <v>83</v>
      </c>
      <c r="D10" t="s">
        <v>76</v>
      </c>
      <c r="E10">
        <v>98</v>
      </c>
      <c r="F10">
        <v>98</v>
      </c>
      <c r="G10">
        <f t="shared" si="0"/>
        <v>76</v>
      </c>
      <c r="H10">
        <v>69.900000000000006</v>
      </c>
      <c r="I10">
        <v>124</v>
      </c>
      <c r="J10" s="25">
        <f t="shared" si="1"/>
        <v>25.6</v>
      </c>
      <c r="K10" s="34">
        <v>0</v>
      </c>
      <c r="L10" s="26">
        <v>25.6</v>
      </c>
      <c r="M10">
        <v>22</v>
      </c>
    </row>
    <row r="11" spans="1:65" x14ac:dyDescent="0.2">
      <c r="A11" s="24">
        <v>45433</v>
      </c>
      <c r="B11">
        <v>71</v>
      </c>
      <c r="C11" t="s">
        <v>84</v>
      </c>
      <c r="D11" t="s">
        <v>76</v>
      </c>
      <c r="E11">
        <v>92</v>
      </c>
      <c r="F11">
        <v>92</v>
      </c>
      <c r="G11">
        <f t="shared" si="0"/>
        <v>71</v>
      </c>
      <c r="H11">
        <v>68.400000000000006</v>
      </c>
      <c r="I11">
        <v>121</v>
      </c>
      <c r="J11" s="25">
        <f t="shared" si="1"/>
        <v>22</v>
      </c>
      <c r="L11" s="26">
        <v>22</v>
      </c>
      <c r="M11">
        <v>21</v>
      </c>
    </row>
    <row r="12" spans="1:65" x14ac:dyDescent="0.2">
      <c r="A12" s="24">
        <v>45434</v>
      </c>
      <c r="B12">
        <v>72</v>
      </c>
      <c r="C12" t="s">
        <v>85</v>
      </c>
      <c r="D12" t="s">
        <v>76</v>
      </c>
      <c r="E12">
        <v>116</v>
      </c>
      <c r="F12">
        <v>112</v>
      </c>
      <c r="G12">
        <f t="shared" si="0"/>
        <v>94</v>
      </c>
      <c r="H12">
        <v>69.400000000000006</v>
      </c>
      <c r="I12">
        <v>127</v>
      </c>
      <c r="J12" s="25">
        <f t="shared" si="1"/>
        <v>37.9</v>
      </c>
      <c r="M12">
        <v>22</v>
      </c>
    </row>
    <row r="13" spans="1:65" x14ac:dyDescent="0.2">
      <c r="A13" s="24">
        <v>45435</v>
      </c>
      <c r="B13">
        <v>72</v>
      </c>
      <c r="C13" t="s">
        <v>86</v>
      </c>
      <c r="D13" t="s">
        <v>76</v>
      </c>
      <c r="E13">
        <v>112</v>
      </c>
      <c r="F13">
        <v>109</v>
      </c>
      <c r="G13">
        <f t="shared" si="0"/>
        <v>88</v>
      </c>
      <c r="H13">
        <v>70</v>
      </c>
      <c r="I13">
        <v>132</v>
      </c>
      <c r="J13" s="25">
        <f t="shared" si="1"/>
        <v>33.4</v>
      </c>
      <c r="M13">
        <v>24</v>
      </c>
    </row>
    <row r="14" spans="1:65" x14ac:dyDescent="0.2">
      <c r="A14" s="24">
        <v>45436</v>
      </c>
      <c r="B14">
        <v>72</v>
      </c>
      <c r="C14" s="35" t="s">
        <v>87</v>
      </c>
      <c r="D14" t="s">
        <v>76</v>
      </c>
      <c r="E14">
        <v>92</v>
      </c>
      <c r="F14">
        <v>92</v>
      </c>
      <c r="G14">
        <f t="shared" si="0"/>
        <v>69</v>
      </c>
      <c r="H14">
        <v>70</v>
      </c>
      <c r="I14">
        <v>128</v>
      </c>
      <c r="J14" s="25">
        <f t="shared" si="1"/>
        <v>19.399999999999999</v>
      </c>
      <c r="L14" s="26">
        <v>19.399999999999999</v>
      </c>
      <c r="M14">
        <v>23</v>
      </c>
    </row>
    <row r="15" spans="1:65" x14ac:dyDescent="0.2">
      <c r="A15" s="24">
        <v>45441</v>
      </c>
      <c r="B15">
        <v>72</v>
      </c>
      <c r="C15" t="s">
        <v>88</v>
      </c>
      <c r="D15" t="s">
        <v>76</v>
      </c>
      <c r="E15">
        <v>108</v>
      </c>
      <c r="F15">
        <v>105</v>
      </c>
      <c r="G15">
        <f t="shared" si="0"/>
        <v>84</v>
      </c>
      <c r="H15">
        <v>70.3</v>
      </c>
      <c r="I15">
        <v>131</v>
      </c>
      <c r="J15" s="25">
        <f t="shared" si="1"/>
        <v>29.9</v>
      </c>
      <c r="K15" s="34">
        <v>0</v>
      </c>
      <c r="M15">
        <v>24</v>
      </c>
    </row>
    <row r="16" spans="1:65" x14ac:dyDescent="0.2">
      <c r="A16" s="24">
        <v>45448</v>
      </c>
      <c r="B16">
        <v>72</v>
      </c>
      <c r="C16" t="s">
        <v>89</v>
      </c>
      <c r="D16" t="s">
        <v>76</v>
      </c>
      <c r="E16">
        <v>98</v>
      </c>
      <c r="F16">
        <v>96</v>
      </c>
      <c r="G16">
        <f t="shared" si="0"/>
        <v>75</v>
      </c>
      <c r="H16">
        <v>69.400000000000006</v>
      </c>
      <c r="I16">
        <v>128</v>
      </c>
      <c r="J16" s="25">
        <f t="shared" si="1"/>
        <v>23.5</v>
      </c>
      <c r="K16" s="34">
        <v>0</v>
      </c>
      <c r="L16" s="26">
        <v>23.5</v>
      </c>
      <c r="M16">
        <v>23</v>
      </c>
    </row>
    <row r="17" spans="1:17" x14ac:dyDescent="0.2">
      <c r="A17" s="24">
        <v>45525</v>
      </c>
      <c r="B17">
        <v>69</v>
      </c>
      <c r="C17" t="s">
        <v>90</v>
      </c>
      <c r="D17" t="s">
        <v>76</v>
      </c>
      <c r="E17">
        <v>99</v>
      </c>
      <c r="F17">
        <v>97</v>
      </c>
      <c r="G17">
        <f t="shared" si="0"/>
        <v>79</v>
      </c>
      <c r="H17">
        <v>66.3</v>
      </c>
      <c r="I17">
        <v>116</v>
      </c>
      <c r="J17" s="25">
        <f t="shared" si="1"/>
        <v>29.9</v>
      </c>
      <c r="K17" s="34">
        <v>0</v>
      </c>
      <c r="M17">
        <v>20</v>
      </c>
    </row>
    <row r="18" spans="1:17" x14ac:dyDescent="0.2">
      <c r="A18" s="24">
        <v>45560</v>
      </c>
      <c r="B18">
        <v>72</v>
      </c>
      <c r="C18" t="s">
        <v>89</v>
      </c>
      <c r="D18" t="s">
        <v>76</v>
      </c>
      <c r="E18">
        <v>92</v>
      </c>
      <c r="F18">
        <v>92</v>
      </c>
      <c r="G18">
        <f t="shared" si="0"/>
        <v>69</v>
      </c>
      <c r="H18">
        <v>69.400000000000006</v>
      </c>
      <c r="I18">
        <v>128</v>
      </c>
      <c r="J18" s="25">
        <f t="shared" si="1"/>
        <v>20</v>
      </c>
      <c r="K18" s="34">
        <v>0</v>
      </c>
      <c r="L18" s="26">
        <v>20</v>
      </c>
      <c r="M18">
        <v>23</v>
      </c>
    </row>
    <row r="19" spans="1:17" x14ac:dyDescent="0.2">
      <c r="A19" s="24">
        <v>45562</v>
      </c>
      <c r="B19">
        <v>72</v>
      </c>
      <c r="C19" t="s">
        <v>75</v>
      </c>
      <c r="D19" t="s">
        <v>76</v>
      </c>
      <c r="E19">
        <v>92</v>
      </c>
      <c r="F19">
        <v>92</v>
      </c>
      <c r="G19">
        <f t="shared" si="0"/>
        <v>71</v>
      </c>
      <c r="H19">
        <v>69</v>
      </c>
      <c r="I19">
        <v>120</v>
      </c>
      <c r="J19" s="25">
        <f t="shared" si="1"/>
        <v>21.7</v>
      </c>
      <c r="K19" s="34">
        <v>0</v>
      </c>
      <c r="L19" s="26">
        <v>21.7</v>
      </c>
      <c r="M19">
        <v>21</v>
      </c>
    </row>
    <row r="20" spans="1:17" x14ac:dyDescent="0.2">
      <c r="A20" s="24">
        <v>45686</v>
      </c>
      <c r="B20">
        <v>71</v>
      </c>
      <c r="C20" t="s">
        <v>78</v>
      </c>
      <c r="D20" t="s">
        <v>76</v>
      </c>
      <c r="E20">
        <v>105</v>
      </c>
      <c r="F20">
        <v>103</v>
      </c>
      <c r="G20">
        <f t="shared" si="0"/>
        <v>84</v>
      </c>
      <c r="H20">
        <v>68.2</v>
      </c>
      <c r="I20">
        <v>121</v>
      </c>
      <c r="J20" s="25">
        <f t="shared" si="1"/>
        <v>32.5</v>
      </c>
      <c r="K20" s="34">
        <v>0</v>
      </c>
      <c r="M20">
        <v>21</v>
      </c>
    </row>
    <row r="21" spans="1:17" x14ac:dyDescent="0.2">
      <c r="A21" s="24">
        <v>45728</v>
      </c>
      <c r="B21">
        <v>72</v>
      </c>
      <c r="C21" t="s">
        <v>91</v>
      </c>
      <c r="D21" t="s">
        <v>74</v>
      </c>
      <c r="E21">
        <v>101</v>
      </c>
      <c r="F21">
        <v>100</v>
      </c>
      <c r="G21">
        <f t="shared" si="0"/>
        <v>79</v>
      </c>
      <c r="H21">
        <v>69.8</v>
      </c>
      <c r="I21">
        <v>124</v>
      </c>
      <c r="J21" s="25">
        <f t="shared" si="1"/>
        <v>27.5</v>
      </c>
      <c r="K21" s="34">
        <v>0</v>
      </c>
      <c r="M21">
        <f>IF(E21&gt;0,ROUND(SUM($M$25*I21)/113+(H21-B21),0),0)</f>
        <v>22</v>
      </c>
    </row>
    <row r="22" spans="1:17" x14ac:dyDescent="0.2">
      <c r="A22" s="24">
        <v>45735</v>
      </c>
      <c r="B22">
        <v>72</v>
      </c>
      <c r="C22" t="s">
        <v>75</v>
      </c>
      <c r="D22" t="s">
        <v>76</v>
      </c>
      <c r="E22">
        <v>92</v>
      </c>
      <c r="F22">
        <v>92</v>
      </c>
      <c r="G22">
        <f t="shared" si="0"/>
        <v>71</v>
      </c>
      <c r="H22">
        <v>69</v>
      </c>
      <c r="I22">
        <v>120</v>
      </c>
      <c r="J22" s="25">
        <f t="shared" si="1"/>
        <v>21.7</v>
      </c>
      <c r="K22" s="34">
        <v>0</v>
      </c>
      <c r="L22" s="26">
        <v>21.7</v>
      </c>
      <c r="M22">
        <v>21</v>
      </c>
    </row>
    <row r="23" spans="1:17" x14ac:dyDescent="0.2">
      <c r="A23" s="24">
        <v>45770</v>
      </c>
      <c r="B23">
        <v>72</v>
      </c>
      <c r="C23" s="151" t="s">
        <v>89</v>
      </c>
      <c r="D23" s="151" t="s">
        <v>76</v>
      </c>
      <c r="E23">
        <v>99</v>
      </c>
      <c r="F23">
        <v>99</v>
      </c>
      <c r="G23">
        <f t="shared" si="0"/>
        <v>77</v>
      </c>
      <c r="H23">
        <v>69.400000000000006</v>
      </c>
      <c r="I23">
        <v>128</v>
      </c>
      <c r="J23" s="25">
        <f t="shared" si="1"/>
        <v>26.1</v>
      </c>
      <c r="K23" s="157">
        <v>0</v>
      </c>
      <c r="M23">
        <f>IF(E23&gt;0,ROUND(SUM($M$25*I23)/113+(H23-B23),0),0)</f>
        <v>22</v>
      </c>
    </row>
    <row r="25" spans="1:17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25">
        <v>0</v>
      </c>
      <c r="L25" s="38">
        <f>SUM(L4:L23)</f>
        <v>177.09999999999997</v>
      </c>
      <c r="M25" s="38">
        <f>TRUNC(SUM(L25/8),1)</f>
        <v>22.1</v>
      </c>
    </row>
    <row r="26" spans="1:17" x14ac:dyDescent="0.2">
      <c r="G26" t="s">
        <v>28</v>
      </c>
      <c r="J26" s="25" t="s">
        <v>28</v>
      </c>
      <c r="K26" s="34">
        <v>0</v>
      </c>
      <c r="M26">
        <f>IF(E26&gt;0,ROUND(SUM($M$25*I26)/113+(H26-B26),0),0)</f>
        <v>0</v>
      </c>
      <c r="O26" s="38" t="s">
        <v>92</v>
      </c>
      <c r="P26" s="176" t="s">
        <v>28</v>
      </c>
      <c r="Q26" s="176"/>
    </row>
    <row r="27" spans="1:17" x14ac:dyDescent="0.2">
      <c r="M27">
        <f t="shared" ref="M27" si="2">IF(E27&gt;0,ROUND(SUM($M$25*I27)/113+(H27-B27),0),0)</f>
        <v>0</v>
      </c>
      <c r="O27" s="39" t="s">
        <v>28</v>
      </c>
    </row>
    <row r="28" spans="1:17" x14ac:dyDescent="0.2">
      <c r="A28" s="24">
        <v>45777</v>
      </c>
      <c r="B28">
        <v>72</v>
      </c>
      <c r="C28" s="151" t="s">
        <v>75</v>
      </c>
      <c r="D28" s="151" t="s">
        <v>76</v>
      </c>
      <c r="E28">
        <v>97</v>
      </c>
      <c r="F28">
        <v>97</v>
      </c>
      <c r="G28">
        <f>(SUM(E28-M28))</f>
        <v>77</v>
      </c>
      <c r="H28">
        <v>69</v>
      </c>
      <c r="I28">
        <v>120</v>
      </c>
      <c r="J28" s="25">
        <f>ROUND(SUM((F28-H28)*113/I28),1)-$K$26</f>
        <v>26.4</v>
      </c>
      <c r="K28" s="157">
        <v>0</v>
      </c>
      <c r="M28">
        <f>IF(E28&gt;0,ROUND(SUM($M$25*I28)/113+(H28-B28),0),0)</f>
        <v>20</v>
      </c>
      <c r="N28" s="26"/>
      <c r="O28" s="40"/>
      <c r="P28" s="26"/>
      <c r="Q28" s="40"/>
    </row>
    <row r="29" spans="1:17" x14ac:dyDescent="0.2">
      <c r="N29" s="26"/>
      <c r="O29" s="40"/>
      <c r="P29" s="26"/>
      <c r="Q29" s="40"/>
    </row>
    <row r="30" spans="1:17" x14ac:dyDescent="0.2">
      <c r="O30" s="39" t="s">
        <v>28</v>
      </c>
      <c r="P30" s="26"/>
      <c r="Q30" s="40"/>
    </row>
    <row r="31" spans="1:17" x14ac:dyDescent="0.2">
      <c r="O31" s="39" t="s">
        <v>28</v>
      </c>
    </row>
    <row r="32" spans="1:17" x14ac:dyDescent="0.2">
      <c r="O32" s="39" t="s">
        <v>28</v>
      </c>
    </row>
    <row r="33" spans="15:15" x14ac:dyDescent="0.2">
      <c r="O33" s="39">
        <f t="shared" ref="O33:O37" si="3">IF($E33&gt;0,ROUND(SUM($M$26*$I33)/113,0),0)</f>
        <v>0</v>
      </c>
    </row>
    <row r="34" spans="15:15" x14ac:dyDescent="0.2">
      <c r="O34" s="39">
        <f t="shared" si="3"/>
        <v>0</v>
      </c>
    </row>
    <row r="35" spans="15:15" x14ac:dyDescent="0.2">
      <c r="O35" s="39">
        <f t="shared" si="3"/>
        <v>0</v>
      </c>
    </row>
    <row r="36" spans="15:15" x14ac:dyDescent="0.2">
      <c r="O36" s="39">
        <f t="shared" si="3"/>
        <v>0</v>
      </c>
    </row>
    <row r="37" spans="15:15" x14ac:dyDescent="0.2">
      <c r="O37" s="39">
        <f t="shared" si="3"/>
        <v>0</v>
      </c>
    </row>
  </sheetData>
  <sortState xmlns:xlrd2="http://schemas.microsoft.com/office/spreadsheetml/2017/richdata2" ref="A4:M23">
    <sortCondition ref="A4:A23"/>
  </sortState>
  <mergeCells count="2">
    <mergeCell ref="A1:M1"/>
    <mergeCell ref="P26:Q26"/>
  </mergeCells>
  <conditionalFormatting sqref="J4 J27 J29:J33">
    <cfRule type="cellIs" dxfId="106" priority="2" operator="equal">
      <formula>0</formula>
    </cfRule>
    <cfRule type="cellIs" dxfId="105" priority="3" operator="lessThanOrEqual">
      <formula>$M$26-10</formula>
    </cfRule>
    <cfRule type="cellIs" dxfId="104" priority="4" operator="lessThanOrEqual">
      <formula>$M$26-7</formula>
    </cfRule>
  </conditionalFormatting>
  <hyperlinks>
    <hyperlink ref="C14" r:id="rId1" xr:uid="{00000000-0004-0000-0100-000000000000}"/>
  </hyperlinks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M39"/>
  <sheetViews>
    <sheetView workbookViewId="0">
      <selection activeCell="A2" sqref="A2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18.62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183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184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x14ac:dyDescent="0.2">
      <c r="A3" s="24">
        <v>43752</v>
      </c>
      <c r="C3" t="s">
        <v>106</v>
      </c>
      <c r="D3" t="s">
        <v>76</v>
      </c>
      <c r="E3">
        <v>105</v>
      </c>
      <c r="F3">
        <v>98</v>
      </c>
      <c r="G3">
        <f t="shared" ref="G3:G22" si="0">(SUM(E3-M3))</f>
        <v>86</v>
      </c>
      <c r="H3">
        <v>69.7</v>
      </c>
      <c r="I3">
        <v>128</v>
      </c>
      <c r="J3" s="25">
        <f t="shared" ref="J3:J9" si="1">ROUND(SUM((F3-H3)*113/I3),1) - $K$23</f>
        <v>25</v>
      </c>
      <c r="M3">
        <v>19</v>
      </c>
    </row>
    <row r="4" spans="1:65" x14ac:dyDescent="0.2">
      <c r="A4" s="24">
        <v>43780</v>
      </c>
      <c r="C4" t="s">
        <v>158</v>
      </c>
      <c r="D4" t="s">
        <v>110</v>
      </c>
      <c r="E4">
        <v>83</v>
      </c>
      <c r="F4">
        <v>83</v>
      </c>
      <c r="G4">
        <f t="shared" si="0"/>
        <v>65</v>
      </c>
      <c r="H4">
        <v>68.599999999999994</v>
      </c>
      <c r="I4">
        <v>121</v>
      </c>
      <c r="J4" s="25">
        <f t="shared" si="1"/>
        <v>13.4</v>
      </c>
      <c r="L4" s="25">
        <v>13.4</v>
      </c>
      <c r="M4">
        <v>18</v>
      </c>
    </row>
    <row r="5" spans="1:65" x14ac:dyDescent="0.2">
      <c r="A5" s="24">
        <v>43827</v>
      </c>
      <c r="C5" t="s">
        <v>185</v>
      </c>
      <c r="D5" t="s">
        <v>76</v>
      </c>
      <c r="E5">
        <v>85</v>
      </c>
      <c r="F5">
        <v>85</v>
      </c>
      <c r="G5">
        <f t="shared" si="0"/>
        <v>68</v>
      </c>
      <c r="H5">
        <v>72.5</v>
      </c>
      <c r="I5">
        <v>120</v>
      </c>
      <c r="J5" s="25">
        <f t="shared" si="1"/>
        <v>11.8</v>
      </c>
      <c r="L5" s="25">
        <v>11.8</v>
      </c>
      <c r="M5">
        <v>17</v>
      </c>
    </row>
    <row r="6" spans="1:65" x14ac:dyDescent="0.2">
      <c r="A6" s="24">
        <v>43829</v>
      </c>
      <c r="C6" t="s">
        <v>185</v>
      </c>
      <c r="D6" t="s">
        <v>76</v>
      </c>
      <c r="E6">
        <v>94</v>
      </c>
      <c r="F6">
        <v>94</v>
      </c>
      <c r="G6">
        <f t="shared" si="0"/>
        <v>77</v>
      </c>
      <c r="H6">
        <v>72.5</v>
      </c>
      <c r="I6">
        <v>120</v>
      </c>
      <c r="J6" s="25">
        <f t="shared" si="1"/>
        <v>20.2</v>
      </c>
      <c r="L6" s="25">
        <v>20.2</v>
      </c>
      <c r="M6">
        <v>17</v>
      </c>
    </row>
    <row r="7" spans="1:65" x14ac:dyDescent="0.2">
      <c r="A7" s="24">
        <v>43854</v>
      </c>
      <c r="C7" t="s">
        <v>77</v>
      </c>
      <c r="D7" t="s">
        <v>76</v>
      </c>
      <c r="E7">
        <v>89</v>
      </c>
      <c r="F7">
        <v>89</v>
      </c>
      <c r="G7">
        <f t="shared" si="0"/>
        <v>75</v>
      </c>
      <c r="H7">
        <v>69</v>
      </c>
      <c r="I7">
        <v>118</v>
      </c>
      <c r="J7" s="25">
        <f t="shared" si="1"/>
        <v>19.2</v>
      </c>
      <c r="L7" s="25">
        <v>19.2</v>
      </c>
      <c r="M7">
        <v>14</v>
      </c>
    </row>
    <row r="8" spans="1:65" x14ac:dyDescent="0.2">
      <c r="A8" s="24">
        <v>43868</v>
      </c>
      <c r="C8" t="s">
        <v>186</v>
      </c>
      <c r="D8" t="s">
        <v>76</v>
      </c>
      <c r="E8">
        <v>94</v>
      </c>
      <c r="F8">
        <v>94</v>
      </c>
      <c r="G8">
        <f t="shared" si="0"/>
        <v>78</v>
      </c>
      <c r="H8">
        <v>69.2</v>
      </c>
      <c r="I8">
        <v>123</v>
      </c>
      <c r="J8" s="25">
        <f t="shared" si="1"/>
        <v>22.8</v>
      </c>
      <c r="M8">
        <v>16</v>
      </c>
    </row>
    <row r="9" spans="1:65" x14ac:dyDescent="0.2">
      <c r="A9" s="24">
        <v>43879</v>
      </c>
      <c r="C9" t="s">
        <v>144</v>
      </c>
      <c r="D9" t="s">
        <v>80</v>
      </c>
      <c r="E9">
        <v>90</v>
      </c>
      <c r="F9">
        <v>88</v>
      </c>
      <c r="G9">
        <f t="shared" si="0"/>
        <v>79</v>
      </c>
      <c r="H9">
        <v>66</v>
      </c>
      <c r="I9">
        <v>111</v>
      </c>
      <c r="J9" s="25">
        <f t="shared" si="1"/>
        <v>22.4</v>
      </c>
      <c r="L9" s="25" t="s">
        <v>28</v>
      </c>
      <c r="M9">
        <v>11</v>
      </c>
    </row>
    <row r="10" spans="1:65" x14ac:dyDescent="0.2">
      <c r="A10" s="24">
        <v>43899</v>
      </c>
      <c r="C10" t="s">
        <v>75</v>
      </c>
      <c r="D10" t="s">
        <v>76</v>
      </c>
      <c r="E10">
        <v>95</v>
      </c>
      <c r="F10">
        <v>95</v>
      </c>
      <c r="G10">
        <f t="shared" si="0"/>
        <v>79</v>
      </c>
      <c r="H10">
        <v>68.5</v>
      </c>
      <c r="I10">
        <v>118</v>
      </c>
      <c r="J10" s="25">
        <f t="shared" ref="J10:J11" si="2">ROUND(SUM((F10-H10)*113/I10),1)</f>
        <v>25.4</v>
      </c>
      <c r="M10">
        <v>16</v>
      </c>
    </row>
    <row r="11" spans="1:65" x14ac:dyDescent="0.2">
      <c r="A11" s="24">
        <v>43909</v>
      </c>
      <c r="C11" t="s">
        <v>187</v>
      </c>
      <c r="D11" t="s">
        <v>76</v>
      </c>
      <c r="E11">
        <v>100</v>
      </c>
      <c r="F11">
        <v>100</v>
      </c>
      <c r="G11">
        <f t="shared" si="0"/>
        <v>86</v>
      </c>
      <c r="H11">
        <v>69.400000000000006</v>
      </c>
      <c r="I11">
        <v>127</v>
      </c>
      <c r="J11" s="25">
        <f t="shared" si="2"/>
        <v>27.2</v>
      </c>
      <c r="M11">
        <v>14</v>
      </c>
    </row>
    <row r="12" spans="1:65" x14ac:dyDescent="0.2">
      <c r="A12" s="24">
        <v>43917</v>
      </c>
      <c r="C12" t="s">
        <v>78</v>
      </c>
      <c r="D12" t="s">
        <v>76</v>
      </c>
      <c r="E12">
        <v>89</v>
      </c>
      <c r="F12">
        <v>88</v>
      </c>
      <c r="G12">
        <f t="shared" si="0"/>
        <v>76</v>
      </c>
      <c r="H12">
        <v>68.400000000000006</v>
      </c>
      <c r="I12">
        <v>117</v>
      </c>
      <c r="J12" s="25">
        <f t="shared" ref="J12:J22" si="3">ROUND(SUM((F12-H12)*113/I12),1) - $K$23</f>
        <v>18.899999999999999</v>
      </c>
      <c r="L12" s="25">
        <v>18.899999999999999</v>
      </c>
      <c r="M12">
        <v>13</v>
      </c>
    </row>
    <row r="13" spans="1:65" x14ac:dyDescent="0.2">
      <c r="A13" s="24">
        <v>43919</v>
      </c>
      <c r="C13" t="s">
        <v>111</v>
      </c>
      <c r="D13" t="s">
        <v>76</v>
      </c>
      <c r="E13">
        <v>94</v>
      </c>
      <c r="F13">
        <v>94</v>
      </c>
      <c r="G13">
        <f t="shared" si="0"/>
        <v>77</v>
      </c>
      <c r="H13">
        <v>68.3</v>
      </c>
      <c r="I13">
        <v>114</v>
      </c>
      <c r="J13" s="25">
        <f t="shared" si="3"/>
        <v>25.5</v>
      </c>
      <c r="M13">
        <v>17</v>
      </c>
    </row>
    <row r="14" spans="1:65" x14ac:dyDescent="0.2">
      <c r="A14" s="24">
        <v>43926</v>
      </c>
      <c r="C14" t="s">
        <v>111</v>
      </c>
      <c r="D14" t="s">
        <v>76</v>
      </c>
      <c r="E14">
        <v>96</v>
      </c>
      <c r="F14">
        <v>96</v>
      </c>
      <c r="G14">
        <f t="shared" si="0"/>
        <v>80</v>
      </c>
      <c r="H14">
        <v>67.5</v>
      </c>
      <c r="I14">
        <v>114</v>
      </c>
      <c r="J14" s="25">
        <f t="shared" si="3"/>
        <v>28.3</v>
      </c>
      <c r="M14">
        <v>16</v>
      </c>
    </row>
    <row r="15" spans="1:65" x14ac:dyDescent="0.2">
      <c r="A15" s="24">
        <v>43932</v>
      </c>
      <c r="C15" t="s">
        <v>111</v>
      </c>
      <c r="D15" t="s">
        <v>76</v>
      </c>
      <c r="E15">
        <v>96</v>
      </c>
      <c r="F15">
        <v>96</v>
      </c>
      <c r="G15">
        <f t="shared" si="0"/>
        <v>80</v>
      </c>
      <c r="H15">
        <v>67.5</v>
      </c>
      <c r="I15">
        <v>114</v>
      </c>
      <c r="J15" s="25">
        <f t="shared" si="3"/>
        <v>28.3</v>
      </c>
      <c r="M15">
        <v>16</v>
      </c>
    </row>
    <row r="16" spans="1:65" x14ac:dyDescent="0.2">
      <c r="A16" s="24">
        <v>43933</v>
      </c>
      <c r="C16" t="s">
        <v>111</v>
      </c>
      <c r="D16" t="s">
        <v>76</v>
      </c>
      <c r="E16">
        <v>87</v>
      </c>
      <c r="F16">
        <v>87</v>
      </c>
      <c r="G16">
        <f t="shared" si="0"/>
        <v>71</v>
      </c>
      <c r="H16">
        <v>67.5</v>
      </c>
      <c r="I16">
        <v>114</v>
      </c>
      <c r="J16" s="25">
        <f t="shared" si="3"/>
        <v>19.3</v>
      </c>
      <c r="L16" s="25">
        <v>19.3</v>
      </c>
      <c r="M16">
        <v>16</v>
      </c>
    </row>
    <row r="17" spans="1:29" x14ac:dyDescent="0.2">
      <c r="A17" s="24">
        <v>43938</v>
      </c>
      <c r="C17" t="s">
        <v>79</v>
      </c>
      <c r="D17" t="s">
        <v>80</v>
      </c>
      <c r="E17">
        <v>94</v>
      </c>
      <c r="F17">
        <v>94</v>
      </c>
      <c r="G17">
        <f t="shared" si="0"/>
        <v>79</v>
      </c>
      <c r="H17">
        <v>67.900000000000006</v>
      </c>
      <c r="I17">
        <v>121</v>
      </c>
      <c r="J17" s="25">
        <f t="shared" si="3"/>
        <v>24.4</v>
      </c>
      <c r="M17">
        <v>15</v>
      </c>
    </row>
    <row r="18" spans="1:29" x14ac:dyDescent="0.2">
      <c r="A18" s="24">
        <v>43943</v>
      </c>
      <c r="C18" t="s">
        <v>75</v>
      </c>
      <c r="D18" t="s">
        <v>76</v>
      </c>
      <c r="E18">
        <v>94</v>
      </c>
      <c r="F18">
        <v>94</v>
      </c>
      <c r="G18">
        <f t="shared" si="0"/>
        <v>80</v>
      </c>
      <c r="H18">
        <v>68.5</v>
      </c>
      <c r="I18">
        <v>118</v>
      </c>
      <c r="J18" s="25">
        <f t="shared" si="3"/>
        <v>24.4</v>
      </c>
      <c r="M18">
        <v>14</v>
      </c>
    </row>
    <row r="19" spans="1:29" x14ac:dyDescent="0.2">
      <c r="A19" s="24">
        <v>43947</v>
      </c>
      <c r="C19" t="s">
        <v>111</v>
      </c>
      <c r="D19" t="s">
        <v>76</v>
      </c>
      <c r="E19">
        <v>89</v>
      </c>
      <c r="F19">
        <v>89</v>
      </c>
      <c r="G19">
        <f t="shared" si="0"/>
        <v>73</v>
      </c>
      <c r="H19">
        <v>67.5</v>
      </c>
      <c r="I19">
        <v>114</v>
      </c>
      <c r="J19" s="25">
        <f t="shared" si="3"/>
        <v>21.3</v>
      </c>
      <c r="L19" s="25">
        <v>21.3</v>
      </c>
      <c r="M19">
        <v>16</v>
      </c>
    </row>
    <row r="20" spans="1:29" x14ac:dyDescent="0.2">
      <c r="A20" s="24">
        <v>43948</v>
      </c>
      <c r="C20" t="s">
        <v>109</v>
      </c>
      <c r="D20" t="s">
        <v>76</v>
      </c>
      <c r="E20">
        <v>100</v>
      </c>
      <c r="F20">
        <v>100</v>
      </c>
      <c r="G20">
        <f t="shared" si="0"/>
        <v>84</v>
      </c>
      <c r="H20">
        <v>69.599999999999994</v>
      </c>
      <c r="I20">
        <v>123</v>
      </c>
      <c r="J20" s="25">
        <f t="shared" si="3"/>
        <v>27.9</v>
      </c>
      <c r="M20">
        <v>16</v>
      </c>
    </row>
    <row r="21" spans="1:29" x14ac:dyDescent="0.2">
      <c r="A21" s="24">
        <v>43964</v>
      </c>
      <c r="C21" t="s">
        <v>73</v>
      </c>
      <c r="D21" t="s">
        <v>76</v>
      </c>
      <c r="E21">
        <v>96</v>
      </c>
      <c r="F21">
        <v>96</v>
      </c>
      <c r="G21">
        <f t="shared" si="0"/>
        <v>79</v>
      </c>
      <c r="H21">
        <v>69.400000000000006</v>
      </c>
      <c r="I21">
        <v>127</v>
      </c>
      <c r="J21" s="25">
        <f t="shared" si="3"/>
        <v>23.7</v>
      </c>
      <c r="M21">
        <v>17</v>
      </c>
    </row>
    <row r="22" spans="1:29" x14ac:dyDescent="0.2">
      <c r="A22" s="24">
        <v>43977</v>
      </c>
      <c r="C22" t="s">
        <v>109</v>
      </c>
      <c r="D22" t="s">
        <v>76</v>
      </c>
      <c r="E22">
        <v>93</v>
      </c>
      <c r="F22">
        <v>93</v>
      </c>
      <c r="G22">
        <f t="shared" si="0"/>
        <v>74</v>
      </c>
      <c r="H22">
        <v>69.599999999999994</v>
      </c>
      <c r="I22">
        <v>123</v>
      </c>
      <c r="J22" s="25">
        <f t="shared" si="3"/>
        <v>21.5</v>
      </c>
      <c r="L22" s="25">
        <v>21.5</v>
      </c>
      <c r="M22">
        <v>19</v>
      </c>
    </row>
    <row r="23" spans="1:29" x14ac:dyDescent="0.2">
      <c r="G23" s="114"/>
      <c r="K23" s="25">
        <v>0</v>
      </c>
      <c r="L23" s="38">
        <f>SUM(L3:L22)</f>
        <v>145.6</v>
      </c>
      <c r="M23" s="38">
        <f>TRUNC(SUM(L23/8),1)</f>
        <v>18.2</v>
      </c>
      <c r="O23" t="s">
        <v>92</v>
      </c>
    </row>
    <row r="25" spans="1:29" x14ac:dyDescent="0.2">
      <c r="O25" s="39" t="e">
        <f>IF(#REF!&gt;0,ROUND(SUM($M$23*#REF!)/113,0),0)</f>
        <v>#REF!</v>
      </c>
    </row>
    <row r="26" spans="1:29" x14ac:dyDescent="0.2">
      <c r="O26" s="39">
        <f t="shared" ref="O26:O32" si="4">IF($E26&gt;0,ROUND(SUM($M$23*$I26)/113,0),0)</f>
        <v>0</v>
      </c>
    </row>
    <row r="27" spans="1:29" x14ac:dyDescent="0.2">
      <c r="O27" s="39">
        <f t="shared" si="4"/>
        <v>0</v>
      </c>
    </row>
    <row r="28" spans="1:29" x14ac:dyDescent="0.2">
      <c r="O28" s="39">
        <f t="shared" si="4"/>
        <v>0</v>
      </c>
    </row>
    <row r="29" spans="1:29" x14ac:dyDescent="0.2">
      <c r="O29" s="39">
        <f t="shared" si="4"/>
        <v>0</v>
      </c>
    </row>
    <row r="30" spans="1:29" x14ac:dyDescent="0.2">
      <c r="O30" s="39">
        <f t="shared" si="4"/>
        <v>0</v>
      </c>
    </row>
    <row r="31" spans="1:29" x14ac:dyDescent="0.2">
      <c r="O31" s="39">
        <f t="shared" si="4"/>
        <v>0</v>
      </c>
      <c r="P31" s="55"/>
      <c r="Y31" s="25"/>
      <c r="Z31" s="25"/>
      <c r="AC31">
        <v>21</v>
      </c>
    </row>
    <row r="32" spans="1:29" x14ac:dyDescent="0.2">
      <c r="O32" s="39">
        <f t="shared" si="4"/>
        <v>0</v>
      </c>
    </row>
    <row r="33" spans="14:23" x14ac:dyDescent="0.2">
      <c r="O33" s="39">
        <f>IF(E33&gt;0,ROUND(SUM(M23*I33)/113,0),0)</f>
        <v>0</v>
      </c>
    </row>
    <row r="34" spans="14:23" x14ac:dyDescent="0.2">
      <c r="O34" s="39">
        <f>IF(E34&gt;0,ROUND(SUM(M23*I34)/113,0),0)</f>
        <v>0</v>
      </c>
    </row>
    <row r="35" spans="14:23" x14ac:dyDescent="0.2">
      <c r="O35" s="39">
        <f>IF(E35&gt;0,ROUND(SUM(M23*I35)/113,0),0)</f>
        <v>0</v>
      </c>
    </row>
    <row r="36" spans="14:23" x14ac:dyDescent="0.2">
      <c r="N36" s="123"/>
      <c r="O36" s="39">
        <f>IF(E36&gt;0,ROUND(SUM(M23*I36)/113,0),0)</f>
        <v>0</v>
      </c>
      <c r="P36" s="72"/>
      <c r="Q36" s="72"/>
      <c r="R36" s="72"/>
      <c r="S36" s="72"/>
      <c r="T36" s="72"/>
      <c r="U36" s="72"/>
      <c r="V36" s="72"/>
      <c r="W36" s="95"/>
    </row>
    <row r="37" spans="14:23" x14ac:dyDescent="0.2">
      <c r="N37" s="123"/>
      <c r="O37" s="39">
        <f>IF(E37&gt;0,ROUND(SUM(M23*I37)/113,0),0)</f>
        <v>0</v>
      </c>
      <c r="P37" s="72"/>
      <c r="Q37" s="72"/>
      <c r="R37" s="72"/>
      <c r="S37" s="72"/>
      <c r="T37" s="72"/>
      <c r="U37" s="72"/>
      <c r="V37" s="72"/>
      <c r="W37" s="95"/>
    </row>
    <row r="38" spans="14:23" x14ac:dyDescent="0.2">
      <c r="N38" s="123"/>
      <c r="P38" s="72"/>
      <c r="Q38" s="72"/>
      <c r="R38" s="72"/>
      <c r="S38" s="72"/>
      <c r="T38" s="72"/>
      <c r="U38" s="72"/>
      <c r="V38" s="72"/>
      <c r="W38" s="95"/>
    </row>
    <row r="39" spans="14:23" x14ac:dyDescent="0.2">
      <c r="N39" s="123"/>
      <c r="O39" s="2">
        <f>IF(E39&gt;0,ROUND(SUM(M36*I39)/113,0),0)</f>
        <v>0</v>
      </c>
      <c r="P39" s="72"/>
      <c r="Q39" s="72"/>
      <c r="R39" s="72"/>
      <c r="S39" s="72"/>
      <c r="T39" s="72"/>
      <c r="U39" s="72"/>
      <c r="V39" s="72"/>
      <c r="W39" s="95"/>
    </row>
  </sheetData>
  <mergeCells count="1">
    <mergeCell ref="A1:M1"/>
  </mergeCells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M35"/>
  <sheetViews>
    <sheetView topLeftCell="A2" zoomScale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6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188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32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41">
        <v>45470</v>
      </c>
      <c r="B4" s="42">
        <v>72</v>
      </c>
      <c r="C4" s="42" t="s">
        <v>105</v>
      </c>
      <c r="D4" s="42" t="s">
        <v>76</v>
      </c>
      <c r="E4" s="42">
        <v>95</v>
      </c>
      <c r="F4" s="42">
        <v>92</v>
      </c>
      <c r="G4" s="42">
        <f t="shared" ref="G4:G23" si="0">(SUM(E4-M4))</f>
        <v>81</v>
      </c>
      <c r="H4" s="42">
        <v>69.2</v>
      </c>
      <c r="I4" s="42">
        <v>125</v>
      </c>
      <c r="J4" s="44">
        <f>ROUND(SUM((F4-H4)*113/I4),1)-$K$26</f>
        <v>20.6</v>
      </c>
      <c r="K4" s="45">
        <v>0</v>
      </c>
      <c r="L4" s="44"/>
      <c r="M4" s="42">
        <v>14</v>
      </c>
    </row>
    <row r="5" spans="1:65" x14ac:dyDescent="0.2">
      <c r="A5" s="41">
        <v>45476</v>
      </c>
      <c r="B5" s="42">
        <v>72</v>
      </c>
      <c r="C5" s="42" t="s">
        <v>126</v>
      </c>
      <c r="D5" s="42" t="s">
        <v>76</v>
      </c>
      <c r="E5" s="42">
        <v>93</v>
      </c>
      <c r="F5" s="42">
        <v>90</v>
      </c>
      <c r="G5" s="42">
        <f t="shared" si="0"/>
        <v>79</v>
      </c>
      <c r="H5" s="42">
        <v>69.3</v>
      </c>
      <c r="I5" s="42">
        <v>121</v>
      </c>
      <c r="J5" s="44">
        <f>ROUND(SUM((F5-H5)*113/I5),1)-$K$26</f>
        <v>19.3</v>
      </c>
      <c r="K5" s="132">
        <v>0</v>
      </c>
      <c r="L5" s="44"/>
      <c r="M5" s="42">
        <v>14</v>
      </c>
    </row>
    <row r="6" spans="1:65" x14ac:dyDescent="0.2">
      <c r="A6" s="41">
        <v>45483</v>
      </c>
      <c r="B6" s="42">
        <v>70</v>
      </c>
      <c r="C6" s="42" t="s">
        <v>79</v>
      </c>
      <c r="D6" s="42" t="s">
        <v>80</v>
      </c>
      <c r="E6" s="42">
        <v>91</v>
      </c>
      <c r="F6" s="42">
        <v>91</v>
      </c>
      <c r="G6" s="42">
        <f t="shared" si="0"/>
        <v>77</v>
      </c>
      <c r="H6" s="43">
        <v>67.5</v>
      </c>
      <c r="I6" s="42">
        <v>121</v>
      </c>
      <c r="J6" s="44">
        <f>ROUND(SUM((F6-H6)*113/I6),1)-$K$26</f>
        <v>21.9</v>
      </c>
      <c r="K6" s="131">
        <v>0</v>
      </c>
      <c r="L6" s="44"/>
      <c r="M6" s="42">
        <v>14</v>
      </c>
    </row>
    <row r="7" spans="1:65" x14ac:dyDescent="0.2">
      <c r="A7" s="41">
        <v>45504</v>
      </c>
      <c r="B7" s="42">
        <v>72</v>
      </c>
      <c r="C7" s="42" t="s">
        <v>81</v>
      </c>
      <c r="D7" s="42" t="s">
        <v>76</v>
      </c>
      <c r="E7" s="42">
        <v>97</v>
      </c>
      <c r="F7" s="42">
        <v>94</v>
      </c>
      <c r="G7" s="42">
        <f t="shared" si="0"/>
        <v>81</v>
      </c>
      <c r="H7" s="43">
        <v>70.900000000000006</v>
      </c>
      <c r="I7" s="42">
        <v>127</v>
      </c>
      <c r="J7" s="44">
        <f>ROUND(SUM((F7-H7)*113/I7),1)-$K$26</f>
        <v>20.6</v>
      </c>
      <c r="K7" s="131">
        <v>0</v>
      </c>
      <c r="L7" s="44"/>
      <c r="M7" s="42">
        <v>16</v>
      </c>
    </row>
    <row r="8" spans="1:65" x14ac:dyDescent="0.2">
      <c r="A8" s="41">
        <v>45518</v>
      </c>
      <c r="B8" s="42">
        <v>71</v>
      </c>
      <c r="C8" s="42" t="s">
        <v>78</v>
      </c>
      <c r="D8" s="42" t="s">
        <v>76</v>
      </c>
      <c r="E8" s="42">
        <v>86</v>
      </c>
      <c r="F8" s="42">
        <v>86</v>
      </c>
      <c r="G8" s="42">
        <f t="shared" si="0"/>
        <v>73</v>
      </c>
      <c r="H8" s="43">
        <v>68.2</v>
      </c>
      <c r="I8" s="42">
        <v>121</v>
      </c>
      <c r="J8" s="44">
        <f>ROUND(SUM((F8-H8)*113/I8),1)-$K$26</f>
        <v>16.600000000000001</v>
      </c>
      <c r="K8" s="132">
        <v>0</v>
      </c>
      <c r="L8" s="44">
        <v>16.600000000000001</v>
      </c>
      <c r="M8" s="42">
        <v>13</v>
      </c>
    </row>
    <row r="9" spans="1:65" x14ac:dyDescent="0.2">
      <c r="A9" s="41">
        <v>45523</v>
      </c>
      <c r="B9" s="42">
        <v>72</v>
      </c>
      <c r="C9" s="42" t="s">
        <v>106</v>
      </c>
      <c r="D9" s="42" t="s">
        <v>95</v>
      </c>
      <c r="E9" s="103">
        <v>94</v>
      </c>
      <c r="F9" s="104">
        <v>94</v>
      </c>
      <c r="G9" s="42">
        <f t="shared" si="0"/>
        <v>78</v>
      </c>
      <c r="H9" s="105">
        <v>70.3</v>
      </c>
      <c r="I9" s="104">
        <v>129</v>
      </c>
      <c r="J9" s="44">
        <f>ROUND(SUM((F9-H9)*113/I9),1)-$K$25</f>
        <v>20.8</v>
      </c>
      <c r="K9" s="45">
        <v>0</v>
      </c>
      <c r="L9" s="105"/>
      <c r="M9" s="106">
        <v>16</v>
      </c>
    </row>
    <row r="10" spans="1:65" x14ac:dyDescent="0.2">
      <c r="A10" s="41">
        <v>45525</v>
      </c>
      <c r="B10" s="42">
        <v>69</v>
      </c>
      <c r="C10" s="42" t="s">
        <v>90</v>
      </c>
      <c r="D10" s="42" t="s">
        <v>76</v>
      </c>
      <c r="E10" s="42">
        <v>85</v>
      </c>
      <c r="F10" s="42">
        <v>85</v>
      </c>
      <c r="G10" s="42">
        <f t="shared" si="0"/>
        <v>72</v>
      </c>
      <c r="H10" s="42">
        <v>66.3</v>
      </c>
      <c r="I10" s="42">
        <v>116</v>
      </c>
      <c r="J10" s="44">
        <f>ROUND(SUM((F10-H10)*113/I10),1)-$K$26</f>
        <v>18.2</v>
      </c>
      <c r="K10" s="128">
        <v>0</v>
      </c>
      <c r="L10" s="44">
        <v>18.2</v>
      </c>
      <c r="M10" s="42">
        <v>13</v>
      </c>
    </row>
    <row r="11" spans="1:65" x14ac:dyDescent="0.2">
      <c r="A11" s="41">
        <v>45529</v>
      </c>
      <c r="B11" s="42">
        <v>72</v>
      </c>
      <c r="C11" s="42" t="s">
        <v>109</v>
      </c>
      <c r="D11" s="42" t="s">
        <v>76</v>
      </c>
      <c r="E11" s="42">
        <v>84</v>
      </c>
      <c r="F11" s="42">
        <v>84</v>
      </c>
      <c r="G11" s="42">
        <f t="shared" si="0"/>
        <v>69</v>
      </c>
      <c r="H11" s="42">
        <v>69.599999999999994</v>
      </c>
      <c r="I11" s="42">
        <v>123</v>
      </c>
      <c r="J11" s="44">
        <f>ROUND(SUM((F11-H11)*113/I11),1)-$K$25</f>
        <v>13.2</v>
      </c>
      <c r="K11" s="131">
        <v>0</v>
      </c>
      <c r="L11" s="44">
        <v>13.2</v>
      </c>
      <c r="M11" s="42">
        <v>15</v>
      </c>
    </row>
    <row r="12" spans="1:65" x14ac:dyDescent="0.2">
      <c r="A12" s="41">
        <v>45532</v>
      </c>
      <c r="B12" s="42">
        <v>72</v>
      </c>
      <c r="C12" s="42" t="s">
        <v>105</v>
      </c>
      <c r="D12" s="42" t="s">
        <v>76</v>
      </c>
      <c r="E12" s="42">
        <v>106</v>
      </c>
      <c r="F12" s="42">
        <v>97</v>
      </c>
      <c r="G12" s="42">
        <f t="shared" si="0"/>
        <v>91</v>
      </c>
      <c r="H12" s="43">
        <v>69.2</v>
      </c>
      <c r="I12" s="42">
        <v>125</v>
      </c>
      <c r="J12" s="44">
        <f>ROUND(SUM((F12-H12)*113/I12),1)-$K$25</f>
        <v>25.1</v>
      </c>
      <c r="K12" s="131">
        <v>0</v>
      </c>
      <c r="L12" s="44"/>
      <c r="M12" s="42">
        <v>15</v>
      </c>
    </row>
    <row r="13" spans="1:65" x14ac:dyDescent="0.2">
      <c r="A13" s="41">
        <v>45546</v>
      </c>
      <c r="B13" s="42">
        <v>72</v>
      </c>
      <c r="C13" s="42" t="s">
        <v>73</v>
      </c>
      <c r="D13" s="42" t="s">
        <v>74</v>
      </c>
      <c r="E13" s="42">
        <v>87</v>
      </c>
      <c r="F13" s="42">
        <v>87</v>
      </c>
      <c r="G13" s="42">
        <f t="shared" si="0"/>
        <v>72</v>
      </c>
      <c r="H13" s="43">
        <v>69.599999999999994</v>
      </c>
      <c r="I13" s="42">
        <v>124</v>
      </c>
      <c r="J13" s="44">
        <f>ROUND(SUM((F13-H13)*113/I13),1)-$K$26</f>
        <v>15.9</v>
      </c>
      <c r="K13" s="44"/>
      <c r="L13" s="44">
        <v>15.9</v>
      </c>
      <c r="M13" s="42">
        <v>15</v>
      </c>
    </row>
    <row r="14" spans="1:65" x14ac:dyDescent="0.2">
      <c r="A14" s="41">
        <v>45560</v>
      </c>
      <c r="B14" s="42">
        <v>72</v>
      </c>
      <c r="C14" s="42" t="s">
        <v>89</v>
      </c>
      <c r="D14" s="42" t="s">
        <v>76</v>
      </c>
      <c r="E14" s="42">
        <v>99</v>
      </c>
      <c r="F14" s="42">
        <v>97</v>
      </c>
      <c r="G14" s="42">
        <f t="shared" si="0"/>
        <v>84</v>
      </c>
      <c r="H14" s="43">
        <v>69.400000000000006</v>
      </c>
      <c r="I14" s="42">
        <v>128</v>
      </c>
      <c r="J14" s="44">
        <f>ROUND(SUM((F14-H14)*113/I14),1)-$K$26</f>
        <v>24.4</v>
      </c>
      <c r="K14" s="44"/>
      <c r="L14" s="44"/>
      <c r="M14" s="42">
        <v>15</v>
      </c>
    </row>
    <row r="15" spans="1:65" x14ac:dyDescent="0.2">
      <c r="A15" s="41">
        <v>45562</v>
      </c>
      <c r="B15" s="42">
        <v>72</v>
      </c>
      <c r="C15" s="42" t="s">
        <v>75</v>
      </c>
      <c r="D15" s="42" t="s">
        <v>76</v>
      </c>
      <c r="E15" s="42">
        <v>93</v>
      </c>
      <c r="F15" s="42">
        <v>89</v>
      </c>
      <c r="G15" s="42">
        <f t="shared" si="0"/>
        <v>79</v>
      </c>
      <c r="H15" s="42">
        <v>69</v>
      </c>
      <c r="I15" s="42">
        <v>120</v>
      </c>
      <c r="J15" s="44">
        <f>ROUND(SUM((F15-H15)*113/I15),1)-$K$26</f>
        <v>18.8</v>
      </c>
      <c r="K15" s="128">
        <v>0</v>
      </c>
      <c r="L15" s="165">
        <v>18.8</v>
      </c>
      <c r="M15" s="42">
        <v>14</v>
      </c>
    </row>
    <row r="16" spans="1:65" x14ac:dyDescent="0.2">
      <c r="A16" s="41">
        <v>45595</v>
      </c>
      <c r="B16" s="42">
        <v>72</v>
      </c>
      <c r="C16" s="42" t="s">
        <v>105</v>
      </c>
      <c r="D16" s="42" t="s">
        <v>76</v>
      </c>
      <c r="E16" s="42">
        <v>96</v>
      </c>
      <c r="F16" s="42">
        <v>95</v>
      </c>
      <c r="G16" s="81">
        <f t="shared" si="0"/>
        <v>82</v>
      </c>
      <c r="H16" s="43">
        <v>69.2</v>
      </c>
      <c r="I16" s="42">
        <v>125</v>
      </c>
      <c r="J16" s="105">
        <f>ROUND(SUM((F16-H16)*113/I16),1)-$K$26</f>
        <v>23.3</v>
      </c>
      <c r="K16" s="132">
        <v>0</v>
      </c>
      <c r="L16" s="44"/>
      <c r="M16" s="81">
        <v>14</v>
      </c>
    </row>
    <row r="17" spans="1:17" x14ac:dyDescent="0.2">
      <c r="A17" s="41">
        <v>45609</v>
      </c>
      <c r="B17" s="42">
        <v>72</v>
      </c>
      <c r="C17" s="42" t="s">
        <v>75</v>
      </c>
      <c r="D17" s="42" t="s">
        <v>76</v>
      </c>
      <c r="E17" s="42">
        <v>86</v>
      </c>
      <c r="F17" s="42">
        <v>86</v>
      </c>
      <c r="G17" s="81">
        <f t="shared" si="0"/>
        <v>72</v>
      </c>
      <c r="H17" s="43">
        <v>69</v>
      </c>
      <c r="I17" s="42">
        <v>120</v>
      </c>
      <c r="J17" s="105">
        <f>ROUND(SUM((F17-H17)*113/I17),1)-$K$25</f>
        <v>16</v>
      </c>
      <c r="K17" s="131">
        <v>0</v>
      </c>
      <c r="L17" s="44">
        <v>16</v>
      </c>
      <c r="M17" s="42">
        <v>14</v>
      </c>
    </row>
    <row r="18" spans="1:17" x14ac:dyDescent="0.2">
      <c r="A18" s="41">
        <v>45623</v>
      </c>
      <c r="B18" s="42">
        <v>71</v>
      </c>
      <c r="C18" s="42" t="s">
        <v>78</v>
      </c>
      <c r="D18" s="42" t="s">
        <v>76</v>
      </c>
      <c r="E18" s="42">
        <v>85</v>
      </c>
      <c r="F18" s="42">
        <v>84</v>
      </c>
      <c r="G18" s="81">
        <f t="shared" si="0"/>
        <v>71</v>
      </c>
      <c r="H18" s="43">
        <v>68.2</v>
      </c>
      <c r="I18" s="42">
        <v>121</v>
      </c>
      <c r="J18" s="105">
        <f>ROUND(SUM((F18-H18)*113/I18),1)-$K$25</f>
        <v>14.8</v>
      </c>
      <c r="K18" s="132">
        <v>0</v>
      </c>
      <c r="L18" s="44">
        <v>14.8</v>
      </c>
      <c r="M18" s="81">
        <v>14</v>
      </c>
    </row>
    <row r="19" spans="1:17" x14ac:dyDescent="0.2">
      <c r="A19" s="41">
        <v>45644</v>
      </c>
      <c r="B19">
        <v>70</v>
      </c>
      <c r="C19" t="s">
        <v>111</v>
      </c>
      <c r="D19" t="s">
        <v>76</v>
      </c>
      <c r="E19">
        <v>89</v>
      </c>
      <c r="F19">
        <v>89</v>
      </c>
      <c r="G19" s="81">
        <f t="shared" si="0"/>
        <v>75</v>
      </c>
      <c r="H19" s="26">
        <v>67.900000000000006</v>
      </c>
      <c r="I19">
        <v>121</v>
      </c>
      <c r="J19" s="105">
        <f>ROUND(SUM((F19-H19)*113/I19),1)-$K$25</f>
        <v>19.7</v>
      </c>
      <c r="K19" s="45">
        <v>0</v>
      </c>
      <c r="M19" s="42">
        <v>14</v>
      </c>
    </row>
    <row r="20" spans="1:17" x14ac:dyDescent="0.2">
      <c r="A20" s="24">
        <v>45749</v>
      </c>
      <c r="B20">
        <v>72</v>
      </c>
      <c r="C20" t="s">
        <v>96</v>
      </c>
      <c r="D20" t="s">
        <v>76</v>
      </c>
      <c r="E20">
        <v>110</v>
      </c>
      <c r="F20">
        <v>102</v>
      </c>
      <c r="G20">
        <f t="shared" si="0"/>
        <v>94</v>
      </c>
      <c r="H20" s="26">
        <v>70.3</v>
      </c>
      <c r="I20">
        <v>130</v>
      </c>
      <c r="J20" s="25">
        <f>ROUND(SUM((F20-H20)*113/I20),1)-$K$26</f>
        <v>27.6</v>
      </c>
      <c r="M20">
        <v>16</v>
      </c>
    </row>
    <row r="21" spans="1:17" x14ac:dyDescent="0.2">
      <c r="A21" s="24">
        <v>45756</v>
      </c>
      <c r="B21">
        <v>71</v>
      </c>
      <c r="C21" t="s">
        <v>78</v>
      </c>
      <c r="D21" t="s">
        <v>76</v>
      </c>
      <c r="E21">
        <v>89</v>
      </c>
      <c r="F21">
        <v>89</v>
      </c>
      <c r="G21">
        <f t="shared" si="0"/>
        <v>75</v>
      </c>
      <c r="H21" s="26">
        <v>68.2</v>
      </c>
      <c r="I21">
        <v>121</v>
      </c>
      <c r="J21" s="25">
        <f>ROUND(SUM((F21-H21)*113/I21),1)-$K$25</f>
        <v>19.399999999999999</v>
      </c>
      <c r="M21">
        <v>14</v>
      </c>
    </row>
    <row r="22" spans="1:17" x14ac:dyDescent="0.2">
      <c r="A22" s="24">
        <v>45763</v>
      </c>
      <c r="B22">
        <v>72</v>
      </c>
      <c r="C22" t="s">
        <v>77</v>
      </c>
      <c r="D22" t="s">
        <v>76</v>
      </c>
      <c r="E22">
        <v>92</v>
      </c>
      <c r="F22">
        <v>90</v>
      </c>
      <c r="G22">
        <f t="shared" si="0"/>
        <v>76</v>
      </c>
      <c r="H22" s="26">
        <v>69.400000000000006</v>
      </c>
      <c r="I22">
        <v>126</v>
      </c>
      <c r="J22" s="25">
        <f>ROUND(SUM((F22-H22)*113/I22),1)-$K$25</f>
        <v>18.5</v>
      </c>
      <c r="L22" s="25">
        <v>18.5</v>
      </c>
      <c r="M22">
        <f>IF(E22&gt;0,ROUND(SUM($M$25*I22)/113+(H22-B22),0),0)</f>
        <v>16</v>
      </c>
    </row>
    <row r="23" spans="1:17" x14ac:dyDescent="0.2">
      <c r="A23" s="24">
        <v>45770</v>
      </c>
      <c r="B23">
        <v>72</v>
      </c>
      <c r="C23" t="s">
        <v>89</v>
      </c>
      <c r="D23" t="s">
        <v>76</v>
      </c>
      <c r="E23">
        <v>99</v>
      </c>
      <c r="F23">
        <v>95</v>
      </c>
      <c r="G23">
        <f t="shared" si="0"/>
        <v>83</v>
      </c>
      <c r="H23" s="26">
        <v>69.400000000000006</v>
      </c>
      <c r="I23">
        <v>128</v>
      </c>
      <c r="J23" s="25">
        <f>ROUND(SUM((F23-H23)*113/I23),1)-$K$26</f>
        <v>22.6</v>
      </c>
      <c r="M23">
        <f>IF(E23&gt;0,ROUND(SUM($M$25*I23)/113+(H23-B23),0),0)</f>
        <v>16</v>
      </c>
    </row>
    <row r="24" spans="1:17" x14ac:dyDescent="0.2">
      <c r="A24" s="41"/>
      <c r="B24" s="42"/>
      <c r="C24" s="42"/>
      <c r="D24" s="42"/>
      <c r="E24" s="42"/>
      <c r="F24" s="42"/>
      <c r="G24" s="42"/>
      <c r="H24" s="43"/>
      <c r="I24" s="42"/>
      <c r="J24" s="44"/>
      <c r="K24" s="44"/>
      <c r="L24" s="44"/>
      <c r="M24" s="42"/>
    </row>
    <row r="25" spans="1:17" x14ac:dyDescent="0.2">
      <c r="A25" s="136"/>
      <c r="B25" s="42"/>
      <c r="C25" s="42"/>
      <c r="D25" s="42"/>
      <c r="E25" s="42"/>
      <c r="F25" s="42"/>
      <c r="G25" s="42" t="s">
        <v>28</v>
      </c>
      <c r="H25" s="137" t="s">
        <v>28</v>
      </c>
      <c r="I25" s="137" t="s">
        <v>28</v>
      </c>
      <c r="J25" s="44" t="s">
        <v>28</v>
      </c>
      <c r="K25" s="50">
        <v>0</v>
      </c>
      <c r="L25" s="44">
        <f>SUM(L4:L23)</f>
        <v>132</v>
      </c>
      <c r="M25" s="44">
        <f>TRUNC(SUM(L25/8),1)</f>
        <v>16.5</v>
      </c>
      <c r="O25" t="s">
        <v>92</v>
      </c>
      <c r="P25" s="176"/>
      <c r="Q25" s="176"/>
    </row>
    <row r="26" spans="1:17" x14ac:dyDescent="0.2">
      <c r="A26" s="47"/>
      <c r="B26" s="48"/>
      <c r="C26" s="48"/>
      <c r="D26" s="48"/>
      <c r="E26" s="48"/>
      <c r="F26" s="48"/>
      <c r="G26" s="42" t="s">
        <v>28</v>
      </c>
      <c r="H26" s="49"/>
      <c r="I26" s="48"/>
      <c r="J26" s="44" t="s">
        <v>28</v>
      </c>
      <c r="K26" s="128">
        <v>0</v>
      </c>
      <c r="L26" s="44"/>
      <c r="M26" s="42">
        <f>IF(E26&gt;0,ROUND(SUM($M$25*I26)/113+(H26-B26),0),0)</f>
        <v>0</v>
      </c>
      <c r="O26" s="39" t="s">
        <v>28</v>
      </c>
    </row>
    <row r="27" spans="1:17" x14ac:dyDescent="0.2">
      <c r="N27" s="26"/>
      <c r="O27" s="40"/>
      <c r="P27" s="26"/>
      <c r="Q27" s="40"/>
    </row>
    <row r="28" spans="1:17" x14ac:dyDescent="0.2">
      <c r="N28" s="26"/>
      <c r="O28" s="40"/>
      <c r="P28" s="26"/>
      <c r="Q28" s="40"/>
    </row>
    <row r="29" spans="1:17" x14ac:dyDescent="0.2">
      <c r="O29" s="39" t="s">
        <v>28</v>
      </c>
      <c r="P29" s="26"/>
      <c r="Q29" s="40"/>
    </row>
    <row r="30" spans="1:17" x14ac:dyDescent="0.2">
      <c r="O30" s="39">
        <f>IF(E30&gt;0,ROUND(SUM(M25*I30)/113,0),0)</f>
        <v>0</v>
      </c>
    </row>
    <row r="31" spans="1:17" x14ac:dyDescent="0.2">
      <c r="O31" s="39">
        <f>IF(E31&gt;0,ROUND(SUM(M25*I31)/113,0),0)</f>
        <v>0</v>
      </c>
    </row>
    <row r="32" spans="1:17" x14ac:dyDescent="0.2">
      <c r="O32" s="39">
        <f>IF(E32&gt;0,ROUND(SUM(M25*I32)/113,0),0)</f>
        <v>0</v>
      </c>
    </row>
    <row r="33" spans="15:15" x14ac:dyDescent="0.2">
      <c r="O33" s="39">
        <f>IF(E33&gt;0,ROUND(SUM(M25*I33)/113,0),0)</f>
        <v>0</v>
      </c>
    </row>
    <row r="35" spans="15:15" x14ac:dyDescent="0.2">
      <c r="O35" s="2">
        <f>IF(E35&gt;0,ROUND(SUM(M32*I35)/113,0),0)</f>
        <v>0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55" priority="2" stopIfTrue="1" operator="equal">
      <formula>0</formula>
    </cfRule>
    <cfRule type="cellIs" dxfId="54" priority="3" stopIfTrue="1" operator="lessThanOrEqual">
      <formula>$M$25-10</formula>
    </cfRule>
    <cfRule type="cellIs" dxfId="53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M32"/>
  <sheetViews>
    <sheetView zoomScale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41">
        <v>44928</v>
      </c>
      <c r="B4" s="42">
        <v>70</v>
      </c>
      <c r="C4" s="42" t="s">
        <v>144</v>
      </c>
      <c r="D4" s="42" t="s">
        <v>102</v>
      </c>
      <c r="E4" s="103">
        <v>77</v>
      </c>
      <c r="F4" s="104">
        <v>77</v>
      </c>
      <c r="G4" s="42">
        <f t="shared" ref="G4:G23" si="0">(SUM(E4-M4))</f>
        <v>67</v>
      </c>
      <c r="H4" s="105">
        <v>63.7</v>
      </c>
      <c r="I4" s="104">
        <v>105</v>
      </c>
      <c r="J4" s="44">
        <f>ROUND(SUM((F4-H4)*113/I4),1)-$K$25</f>
        <v>14.3</v>
      </c>
      <c r="K4" s="128">
        <v>0</v>
      </c>
      <c r="L4" s="105">
        <v>14.3</v>
      </c>
      <c r="M4" s="42">
        <v>10</v>
      </c>
    </row>
    <row r="5" spans="1:65" x14ac:dyDescent="0.2">
      <c r="A5" s="41">
        <v>44937</v>
      </c>
      <c r="B5" s="42">
        <v>72</v>
      </c>
      <c r="C5" s="42" t="s">
        <v>106</v>
      </c>
      <c r="D5" s="42" t="s">
        <v>76</v>
      </c>
      <c r="E5" s="42">
        <v>110</v>
      </c>
      <c r="F5" s="42">
        <v>106</v>
      </c>
      <c r="G5" s="42">
        <f t="shared" si="0"/>
        <v>93</v>
      </c>
      <c r="H5" s="43">
        <v>69.7</v>
      </c>
      <c r="I5" s="42">
        <v>128</v>
      </c>
      <c r="J5" s="44">
        <f t="shared" ref="J5:J6" si="1">ROUND(SUM((F5-H5)*113/I5),1)</f>
        <v>32</v>
      </c>
      <c r="K5" s="128">
        <v>0</v>
      </c>
      <c r="L5" s="44"/>
      <c r="M5" s="42">
        <v>17</v>
      </c>
    </row>
    <row r="6" spans="1:65" x14ac:dyDescent="0.2">
      <c r="A6" s="41">
        <v>44949</v>
      </c>
      <c r="B6" s="42">
        <v>72</v>
      </c>
      <c r="C6" s="42" t="s">
        <v>75</v>
      </c>
      <c r="D6" s="42" t="s">
        <v>95</v>
      </c>
      <c r="E6" s="42">
        <v>95</v>
      </c>
      <c r="F6" s="42">
        <v>93</v>
      </c>
      <c r="G6" s="42">
        <f t="shared" si="0"/>
        <v>85</v>
      </c>
      <c r="H6" s="42">
        <v>65.5</v>
      </c>
      <c r="I6" s="42">
        <v>110</v>
      </c>
      <c r="J6" s="44">
        <f t="shared" si="1"/>
        <v>28.3</v>
      </c>
      <c r="K6" s="128">
        <v>0</v>
      </c>
      <c r="L6" s="44"/>
      <c r="M6" s="42">
        <v>10</v>
      </c>
    </row>
    <row r="7" spans="1:65" x14ac:dyDescent="0.2">
      <c r="A7" s="41">
        <v>44984</v>
      </c>
      <c r="B7" s="42">
        <v>72</v>
      </c>
      <c r="C7" s="42" t="s">
        <v>75</v>
      </c>
      <c r="D7" s="42" t="s">
        <v>95</v>
      </c>
      <c r="E7" s="42">
        <v>83</v>
      </c>
      <c r="F7" s="42">
        <v>83</v>
      </c>
      <c r="G7" s="42">
        <f t="shared" si="0"/>
        <v>73</v>
      </c>
      <c r="H7" s="42">
        <v>65.5</v>
      </c>
      <c r="I7" s="42">
        <v>110</v>
      </c>
      <c r="J7" s="44">
        <f t="shared" ref="J7:J12" si="2">ROUND(SUM((F7-H7)*113/I7),1)-$K$25</f>
        <v>18</v>
      </c>
      <c r="K7" s="44"/>
      <c r="L7" s="44">
        <v>18</v>
      </c>
      <c r="M7" s="42">
        <v>10</v>
      </c>
    </row>
    <row r="8" spans="1:65" x14ac:dyDescent="0.2">
      <c r="A8" s="41">
        <v>44991</v>
      </c>
      <c r="B8" s="42">
        <v>71</v>
      </c>
      <c r="C8" s="42" t="s">
        <v>78</v>
      </c>
      <c r="D8" s="42" t="s">
        <v>95</v>
      </c>
      <c r="E8" s="42">
        <v>88</v>
      </c>
      <c r="F8" s="42">
        <v>88</v>
      </c>
      <c r="G8" s="42">
        <f t="shared" si="0"/>
        <v>77</v>
      </c>
      <c r="H8" s="42">
        <v>65.099999999999994</v>
      </c>
      <c r="I8" s="42">
        <v>112</v>
      </c>
      <c r="J8" s="44">
        <f t="shared" si="2"/>
        <v>23.1</v>
      </c>
      <c r="K8" s="44"/>
      <c r="L8" s="44"/>
      <c r="M8" s="42">
        <v>11</v>
      </c>
    </row>
    <row r="9" spans="1:65" x14ac:dyDescent="0.2">
      <c r="A9" s="41">
        <v>45007</v>
      </c>
      <c r="B9" s="42">
        <v>72</v>
      </c>
      <c r="C9" s="42" t="s">
        <v>77</v>
      </c>
      <c r="D9" s="42" t="s">
        <v>95</v>
      </c>
      <c r="E9" s="42">
        <v>81</v>
      </c>
      <c r="F9" s="42">
        <v>81</v>
      </c>
      <c r="G9" s="42">
        <f t="shared" si="0"/>
        <v>70</v>
      </c>
      <c r="H9" s="42">
        <v>66.2</v>
      </c>
      <c r="I9" s="42">
        <v>111</v>
      </c>
      <c r="J9" s="44">
        <f t="shared" si="2"/>
        <v>15.1</v>
      </c>
      <c r="K9" s="44"/>
      <c r="L9" s="44">
        <v>15.1</v>
      </c>
      <c r="M9" s="42">
        <v>11</v>
      </c>
    </row>
    <row r="10" spans="1:65" x14ac:dyDescent="0.2">
      <c r="A10" s="41">
        <v>45021</v>
      </c>
      <c r="B10" s="42">
        <v>72</v>
      </c>
      <c r="C10" s="42" t="s">
        <v>106</v>
      </c>
      <c r="D10" s="42" t="s">
        <v>190</v>
      </c>
      <c r="E10" s="42">
        <v>90</v>
      </c>
      <c r="F10" s="42">
        <v>89</v>
      </c>
      <c r="G10" s="42">
        <f t="shared" si="0"/>
        <v>77</v>
      </c>
      <c r="H10" s="42">
        <v>66.5</v>
      </c>
      <c r="I10" s="42">
        <v>122</v>
      </c>
      <c r="J10" s="44">
        <f t="shared" si="2"/>
        <v>20.8</v>
      </c>
      <c r="K10" s="44"/>
      <c r="L10" s="44">
        <v>20.8</v>
      </c>
      <c r="M10" s="42">
        <v>13</v>
      </c>
    </row>
    <row r="11" spans="1:65" x14ac:dyDescent="0.2">
      <c r="A11" s="41">
        <v>45026</v>
      </c>
      <c r="B11" s="42">
        <v>72</v>
      </c>
      <c r="C11" s="42" t="s">
        <v>82</v>
      </c>
      <c r="D11" s="42" t="s">
        <v>95</v>
      </c>
      <c r="E11" s="42">
        <v>90</v>
      </c>
      <c r="F11" s="42">
        <v>90</v>
      </c>
      <c r="G11" s="42">
        <f t="shared" si="0"/>
        <v>76</v>
      </c>
      <c r="H11" s="42">
        <v>68.099999999999994</v>
      </c>
      <c r="I11" s="42">
        <v>119</v>
      </c>
      <c r="J11" s="44">
        <f t="shared" si="2"/>
        <v>20.8</v>
      </c>
      <c r="K11" s="44"/>
      <c r="L11" s="44">
        <v>20.8</v>
      </c>
      <c r="M11" s="42">
        <v>14</v>
      </c>
    </row>
    <row r="12" spans="1:65" x14ac:dyDescent="0.2">
      <c r="A12" s="41">
        <v>45028</v>
      </c>
      <c r="B12" s="42">
        <v>71</v>
      </c>
      <c r="C12" s="42" t="s">
        <v>78</v>
      </c>
      <c r="D12" s="42" t="s">
        <v>95</v>
      </c>
      <c r="E12" s="42">
        <v>88</v>
      </c>
      <c r="F12" s="42">
        <v>88</v>
      </c>
      <c r="G12" s="42">
        <f t="shared" si="0"/>
        <v>77</v>
      </c>
      <c r="H12" s="42">
        <v>65.099999999999994</v>
      </c>
      <c r="I12" s="42">
        <v>112</v>
      </c>
      <c r="J12" s="44">
        <f t="shared" si="2"/>
        <v>23.1</v>
      </c>
      <c r="K12" s="44"/>
      <c r="L12" s="44"/>
      <c r="M12" s="42">
        <v>11</v>
      </c>
    </row>
    <row r="13" spans="1:65" x14ac:dyDescent="0.2">
      <c r="A13" s="41">
        <v>45033</v>
      </c>
      <c r="B13" s="42">
        <v>72</v>
      </c>
      <c r="C13" s="138" t="s">
        <v>109</v>
      </c>
      <c r="D13" s="42" t="s">
        <v>76</v>
      </c>
      <c r="E13" s="139">
        <v>88</v>
      </c>
      <c r="F13" s="139">
        <v>88</v>
      </c>
      <c r="G13" s="42">
        <f t="shared" si="0"/>
        <v>71</v>
      </c>
      <c r="H13" s="139">
        <v>69.599999999999994</v>
      </c>
      <c r="I13" s="139">
        <v>123</v>
      </c>
      <c r="J13" s="44">
        <f>ROUND(SUM((F13-H13)*113/I13),1)</f>
        <v>16.899999999999999</v>
      </c>
      <c r="K13" s="44"/>
      <c r="L13" s="51">
        <v>16.899999999999999</v>
      </c>
      <c r="M13" s="42">
        <v>17</v>
      </c>
    </row>
    <row r="14" spans="1:65" x14ac:dyDescent="0.2">
      <c r="A14" s="41">
        <v>45042</v>
      </c>
      <c r="B14" s="42">
        <v>72</v>
      </c>
      <c r="C14" s="42" t="s">
        <v>105</v>
      </c>
      <c r="D14" s="42" t="s">
        <v>102</v>
      </c>
      <c r="E14" s="42">
        <v>81</v>
      </c>
      <c r="F14" s="42">
        <v>81</v>
      </c>
      <c r="G14" s="42">
        <f t="shared" si="0"/>
        <v>68</v>
      </c>
      <c r="H14" s="42">
        <v>66.3</v>
      </c>
      <c r="I14" s="42">
        <v>119</v>
      </c>
      <c r="J14" s="44">
        <f t="shared" ref="J14:J18" si="3">ROUND(SUM((F14-H14)*113/I14),1)-$K$25</f>
        <v>14</v>
      </c>
      <c r="K14" s="44"/>
      <c r="L14" s="44">
        <v>14</v>
      </c>
      <c r="M14" s="42">
        <v>13</v>
      </c>
    </row>
    <row r="15" spans="1:65" x14ac:dyDescent="0.2">
      <c r="A15" s="41">
        <v>45047</v>
      </c>
      <c r="B15" s="42">
        <v>72</v>
      </c>
      <c r="C15" s="42" t="s">
        <v>75</v>
      </c>
      <c r="D15" s="42" t="s">
        <v>95</v>
      </c>
      <c r="E15" s="42">
        <v>104</v>
      </c>
      <c r="F15" s="81">
        <v>99</v>
      </c>
      <c r="G15" s="42">
        <f t="shared" si="0"/>
        <v>94</v>
      </c>
      <c r="H15" s="130">
        <v>65.5</v>
      </c>
      <c r="I15" s="81">
        <v>110</v>
      </c>
      <c r="J15" s="44">
        <f t="shared" si="3"/>
        <v>34.4</v>
      </c>
      <c r="K15" s="105"/>
      <c r="L15" s="105"/>
      <c r="M15" s="42">
        <v>10</v>
      </c>
    </row>
    <row r="16" spans="1:65" x14ac:dyDescent="0.2">
      <c r="A16" s="41">
        <v>45063</v>
      </c>
      <c r="B16" s="42">
        <v>72</v>
      </c>
      <c r="C16" s="42" t="s">
        <v>96</v>
      </c>
      <c r="D16" s="42" t="s">
        <v>74</v>
      </c>
      <c r="E16" s="42">
        <v>104</v>
      </c>
      <c r="F16" s="42">
        <v>102</v>
      </c>
      <c r="G16" s="42">
        <f t="shared" si="0"/>
        <v>88</v>
      </c>
      <c r="H16" s="42">
        <v>68.3</v>
      </c>
      <c r="I16" s="42">
        <v>125</v>
      </c>
      <c r="J16" s="44">
        <f t="shared" si="3"/>
        <v>30.5</v>
      </c>
      <c r="K16" s="131">
        <v>0</v>
      </c>
      <c r="L16" s="44"/>
      <c r="M16" s="42">
        <v>16</v>
      </c>
    </row>
    <row r="17" spans="1:17" x14ac:dyDescent="0.2">
      <c r="A17" s="41">
        <v>45070</v>
      </c>
      <c r="B17" s="42">
        <v>72</v>
      </c>
      <c r="C17" s="42" t="s">
        <v>75</v>
      </c>
      <c r="D17" s="42" t="s">
        <v>95</v>
      </c>
      <c r="E17" s="42">
        <v>86</v>
      </c>
      <c r="F17" s="42">
        <v>86</v>
      </c>
      <c r="G17" s="42">
        <f t="shared" si="0"/>
        <v>75</v>
      </c>
      <c r="H17" s="42">
        <v>66.5</v>
      </c>
      <c r="I17" s="42">
        <v>110</v>
      </c>
      <c r="J17" s="44">
        <f t="shared" si="3"/>
        <v>20</v>
      </c>
      <c r="K17" s="44"/>
      <c r="L17" s="44">
        <v>20</v>
      </c>
      <c r="M17" s="42">
        <v>11</v>
      </c>
    </row>
    <row r="18" spans="1:17" x14ac:dyDescent="0.2">
      <c r="A18" s="41">
        <v>45105</v>
      </c>
      <c r="B18" s="42">
        <v>72</v>
      </c>
      <c r="C18" s="42" t="s">
        <v>106</v>
      </c>
      <c r="D18" s="42" t="s">
        <v>95</v>
      </c>
      <c r="E18" s="42">
        <v>96</v>
      </c>
      <c r="F18" s="42">
        <v>95</v>
      </c>
      <c r="G18" s="42">
        <f t="shared" si="0"/>
        <v>83</v>
      </c>
      <c r="H18" s="42">
        <v>66.5</v>
      </c>
      <c r="I18" s="42">
        <v>122</v>
      </c>
      <c r="J18" s="44">
        <f t="shared" si="3"/>
        <v>26.4</v>
      </c>
      <c r="K18" s="44"/>
      <c r="L18" s="44"/>
      <c r="M18" s="42">
        <v>13</v>
      </c>
    </row>
    <row r="19" spans="1:17" x14ac:dyDescent="0.2">
      <c r="A19" s="41">
        <v>45124</v>
      </c>
      <c r="B19" s="42">
        <v>72</v>
      </c>
      <c r="C19" s="42" t="s">
        <v>109</v>
      </c>
      <c r="D19" s="42" t="s">
        <v>76</v>
      </c>
      <c r="E19" s="42">
        <v>95</v>
      </c>
      <c r="F19" s="42">
        <v>94</v>
      </c>
      <c r="G19" s="42">
        <f t="shared" si="0"/>
        <v>78</v>
      </c>
      <c r="H19" s="43">
        <v>69.599999999999994</v>
      </c>
      <c r="I19" s="42">
        <v>123</v>
      </c>
      <c r="J19" s="44">
        <f>ROUND(SUM((F19-H19)*113/I19),1)</f>
        <v>22.4</v>
      </c>
      <c r="K19" s="44"/>
      <c r="L19" s="44"/>
      <c r="M19" s="42">
        <v>17</v>
      </c>
    </row>
    <row r="20" spans="1:17" x14ac:dyDescent="0.2">
      <c r="A20" s="41">
        <v>45182</v>
      </c>
      <c r="B20" s="42">
        <v>72</v>
      </c>
      <c r="C20" s="42" t="s">
        <v>106</v>
      </c>
      <c r="D20" s="42" t="s">
        <v>102</v>
      </c>
      <c r="E20" s="42">
        <v>91</v>
      </c>
      <c r="F20" s="42">
        <v>91</v>
      </c>
      <c r="G20" s="42">
        <f t="shared" si="0"/>
        <v>78</v>
      </c>
      <c r="H20" s="42">
        <v>66.5</v>
      </c>
      <c r="I20" s="42">
        <v>122</v>
      </c>
      <c r="J20" s="44">
        <f t="shared" ref="J20:J23" si="4">ROUND(SUM((F20-H20)*113/I20),1)-$K$25</f>
        <v>22.7</v>
      </c>
      <c r="K20" s="45">
        <v>0</v>
      </c>
      <c r="L20" s="44"/>
      <c r="M20" s="42">
        <v>13</v>
      </c>
    </row>
    <row r="21" spans="1:17" x14ac:dyDescent="0.2">
      <c r="A21" s="41">
        <v>45196</v>
      </c>
      <c r="B21" s="42">
        <v>72</v>
      </c>
      <c r="C21" s="42" t="s">
        <v>96</v>
      </c>
      <c r="D21" s="42" t="s">
        <v>74</v>
      </c>
      <c r="E21" s="42">
        <v>101</v>
      </c>
      <c r="F21" s="42">
        <v>100</v>
      </c>
      <c r="G21" s="42">
        <f t="shared" si="0"/>
        <v>85</v>
      </c>
      <c r="H21" s="42">
        <v>68.3</v>
      </c>
      <c r="I21" s="42">
        <v>125</v>
      </c>
      <c r="J21" s="44">
        <f t="shared" si="4"/>
        <v>28.7</v>
      </c>
      <c r="K21" s="131">
        <v>0</v>
      </c>
      <c r="L21" s="44"/>
      <c r="M21" s="42">
        <v>16</v>
      </c>
    </row>
    <row r="22" spans="1:17" x14ac:dyDescent="0.2">
      <c r="A22" s="41">
        <v>45245</v>
      </c>
      <c r="B22" s="42">
        <v>72</v>
      </c>
      <c r="C22" s="42" t="s">
        <v>75</v>
      </c>
      <c r="D22" s="42" t="s">
        <v>95</v>
      </c>
      <c r="E22" s="42">
        <v>94</v>
      </c>
      <c r="F22" s="42">
        <v>92</v>
      </c>
      <c r="G22" s="42">
        <f t="shared" si="0"/>
        <v>84</v>
      </c>
      <c r="H22" s="42">
        <v>65.5</v>
      </c>
      <c r="I22" s="42">
        <v>110</v>
      </c>
      <c r="J22" s="44">
        <f t="shared" si="4"/>
        <v>27.2</v>
      </c>
      <c r="K22" s="44"/>
      <c r="L22" s="44"/>
      <c r="M22" s="42">
        <v>10</v>
      </c>
    </row>
    <row r="23" spans="1:17" x14ac:dyDescent="0.2">
      <c r="A23" s="41">
        <v>45455</v>
      </c>
      <c r="B23" s="42">
        <v>72</v>
      </c>
      <c r="C23" s="42" t="s">
        <v>96</v>
      </c>
      <c r="D23" s="42" t="s">
        <v>74</v>
      </c>
      <c r="E23" s="42">
        <v>103</v>
      </c>
      <c r="F23" s="42">
        <v>101</v>
      </c>
      <c r="G23" s="42">
        <f t="shared" si="0"/>
        <v>87</v>
      </c>
      <c r="H23" s="42">
        <v>68.3</v>
      </c>
      <c r="I23" s="42">
        <v>125</v>
      </c>
      <c r="J23" s="44">
        <f t="shared" si="4"/>
        <v>29.6</v>
      </c>
      <c r="K23" s="131">
        <v>0</v>
      </c>
      <c r="L23" s="44"/>
      <c r="M23" s="42">
        <v>16</v>
      </c>
    </row>
    <row r="24" spans="1:17" x14ac:dyDescent="0.2">
      <c r="A24" s="41"/>
      <c r="B24" s="42"/>
      <c r="C24" s="42"/>
      <c r="D24" s="42"/>
      <c r="E24" s="42"/>
      <c r="F24" s="42"/>
      <c r="G24" s="42"/>
      <c r="H24" s="42"/>
      <c r="I24" s="42"/>
      <c r="J24" s="44"/>
      <c r="K24" s="44"/>
      <c r="L24" s="44"/>
      <c r="M24" s="42"/>
    </row>
    <row r="25" spans="1:17" x14ac:dyDescent="0.2">
      <c r="A25" s="136"/>
      <c r="B25" s="42"/>
      <c r="C25" s="42"/>
      <c r="D25" s="42"/>
      <c r="E25" s="42"/>
      <c r="F25" s="42"/>
      <c r="G25" s="42" t="s">
        <v>28</v>
      </c>
      <c r="H25" s="137" t="s">
        <v>28</v>
      </c>
      <c r="I25" s="137" t="s">
        <v>28</v>
      </c>
      <c r="J25" s="44" t="s">
        <v>28</v>
      </c>
      <c r="K25" s="50">
        <v>0</v>
      </c>
      <c r="L25" s="51">
        <f>SUM(L4:L23)</f>
        <v>139.9</v>
      </c>
      <c r="M25" s="51">
        <f>TRUNC(SUM(L25/8),1)</f>
        <v>17.399999999999999</v>
      </c>
      <c r="O25" t="s">
        <v>92</v>
      </c>
      <c r="P25" s="176"/>
      <c r="Q25" s="176"/>
    </row>
    <row r="26" spans="1:17" x14ac:dyDescent="0.2">
      <c r="A26" s="47"/>
      <c r="B26" s="48"/>
      <c r="C26" s="48"/>
      <c r="D26" s="48"/>
      <c r="E26" s="48"/>
      <c r="F26" s="48"/>
      <c r="G26" s="42" t="s">
        <v>28</v>
      </c>
      <c r="H26" s="48"/>
      <c r="I26" s="48"/>
      <c r="J26" s="44" t="s">
        <v>28</v>
      </c>
      <c r="K26" s="49"/>
      <c r="L26" s="44"/>
      <c r="M26" s="42">
        <f>IF(E26&gt;0,ROUND(SUM($M$25*I26)/113+(H26-B26),0),0)</f>
        <v>0</v>
      </c>
      <c r="O26" s="39" t="s">
        <v>28</v>
      </c>
    </row>
    <row r="27" spans="1:17" x14ac:dyDescent="0.2">
      <c r="O27" s="39" t="s">
        <v>28</v>
      </c>
      <c r="P27" s="26"/>
      <c r="Q27" s="40"/>
    </row>
    <row r="28" spans="1:17" x14ac:dyDescent="0.2">
      <c r="O28" s="39" t="s">
        <v>28</v>
      </c>
      <c r="P28" s="26"/>
      <c r="Q28" s="40"/>
    </row>
    <row r="29" spans="1:17" x14ac:dyDescent="0.2">
      <c r="O29" s="39" t="s">
        <v>28</v>
      </c>
    </row>
    <row r="30" spans="1:17" x14ac:dyDescent="0.2">
      <c r="O30" s="39" t="s">
        <v>28</v>
      </c>
    </row>
    <row r="31" spans="1:17" x14ac:dyDescent="0.2">
      <c r="O31" s="39" t="s">
        <v>28</v>
      </c>
    </row>
    <row r="32" spans="1:17" x14ac:dyDescent="0.2">
      <c r="O32" s="2">
        <f>IF(E33&gt;0,ROUND(SUM(M30*I33)/113,0),0)</f>
        <v>0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8:J32">
    <cfRule type="cellIs" dxfId="52" priority="2" operator="equal">
      <formula>0</formula>
    </cfRule>
    <cfRule type="cellIs" dxfId="51" priority="3" operator="lessThanOrEqual">
      <formula>$M$25-10</formula>
    </cfRule>
    <cfRule type="cellIs" dxfId="50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M34"/>
  <sheetViews>
    <sheetView zoomScale="110" workbookViewId="0">
      <selection activeCell="A29" sqref="A29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191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45614</v>
      </c>
      <c r="B4">
        <v>72</v>
      </c>
      <c r="C4" t="s">
        <v>108</v>
      </c>
      <c r="D4" t="s">
        <v>102</v>
      </c>
      <c r="E4">
        <v>90</v>
      </c>
      <c r="F4">
        <v>89</v>
      </c>
      <c r="G4">
        <f t="shared" ref="G4:G23" si="0">(SUM(E4-M4))</f>
        <v>80</v>
      </c>
      <c r="H4">
        <v>67.5</v>
      </c>
      <c r="I4">
        <v>112</v>
      </c>
      <c r="J4" s="25">
        <f t="shared" ref="J4:J23" si="1">ROUND(SUM((F4-H4)*113/I4),1)-$K$25</f>
        <v>21.7</v>
      </c>
      <c r="K4" s="34">
        <v>0</v>
      </c>
      <c r="M4">
        <v>10</v>
      </c>
    </row>
    <row r="5" spans="1:65" x14ac:dyDescent="0.2">
      <c r="A5" s="24">
        <v>45616</v>
      </c>
      <c r="B5">
        <v>72</v>
      </c>
      <c r="C5" t="s">
        <v>89</v>
      </c>
      <c r="D5" t="s">
        <v>102</v>
      </c>
      <c r="E5">
        <v>91</v>
      </c>
      <c r="F5">
        <v>91</v>
      </c>
      <c r="G5">
        <f t="shared" si="0"/>
        <v>81</v>
      </c>
      <c r="H5">
        <v>66.900000000000006</v>
      </c>
      <c r="I5">
        <v>123</v>
      </c>
      <c r="J5" s="25">
        <f t="shared" si="1"/>
        <v>22.1</v>
      </c>
      <c r="M5">
        <v>10</v>
      </c>
    </row>
    <row r="6" spans="1:65" x14ac:dyDescent="0.2">
      <c r="A6" s="24">
        <v>45621</v>
      </c>
      <c r="B6">
        <v>72</v>
      </c>
      <c r="C6" t="s">
        <v>109</v>
      </c>
      <c r="D6" t="s">
        <v>76</v>
      </c>
      <c r="E6">
        <v>86</v>
      </c>
      <c r="F6">
        <v>86</v>
      </c>
      <c r="G6">
        <f t="shared" si="0"/>
        <v>73</v>
      </c>
      <c r="H6">
        <v>69.599999999999994</v>
      </c>
      <c r="I6">
        <v>123</v>
      </c>
      <c r="J6" s="25">
        <f t="shared" si="1"/>
        <v>15.1</v>
      </c>
      <c r="L6" s="25">
        <v>15.1</v>
      </c>
      <c r="M6">
        <v>13</v>
      </c>
    </row>
    <row r="7" spans="1:65" x14ac:dyDescent="0.2">
      <c r="A7" s="24">
        <v>45623</v>
      </c>
      <c r="B7">
        <v>71</v>
      </c>
      <c r="C7" s="114" t="s">
        <v>78</v>
      </c>
      <c r="D7" t="s">
        <v>95</v>
      </c>
      <c r="E7" s="115">
        <v>87</v>
      </c>
      <c r="F7" s="115">
        <v>87</v>
      </c>
      <c r="G7">
        <f t="shared" si="0"/>
        <v>79</v>
      </c>
      <c r="H7" s="115">
        <v>65.099999999999994</v>
      </c>
      <c r="I7" s="115">
        <v>112</v>
      </c>
      <c r="J7" s="25">
        <f t="shared" si="1"/>
        <v>22.1</v>
      </c>
      <c r="K7" s="120">
        <v>0</v>
      </c>
      <c r="L7" s="38"/>
      <c r="M7">
        <v>8</v>
      </c>
    </row>
    <row r="8" spans="1:65" x14ac:dyDescent="0.2">
      <c r="A8" s="24">
        <v>45636</v>
      </c>
      <c r="B8">
        <v>70</v>
      </c>
      <c r="C8" t="s">
        <v>79</v>
      </c>
      <c r="D8" t="s">
        <v>110</v>
      </c>
      <c r="E8">
        <v>87</v>
      </c>
      <c r="F8">
        <v>85</v>
      </c>
      <c r="G8">
        <f t="shared" si="0"/>
        <v>77</v>
      </c>
      <c r="H8">
        <v>65.3</v>
      </c>
      <c r="I8">
        <v>116</v>
      </c>
      <c r="J8" s="25">
        <f t="shared" si="1"/>
        <v>19.2</v>
      </c>
      <c r="K8" s="34">
        <v>0</v>
      </c>
      <c r="L8" s="162" t="s">
        <v>28</v>
      </c>
      <c r="M8">
        <v>10</v>
      </c>
    </row>
    <row r="9" spans="1:65" x14ac:dyDescent="0.2">
      <c r="A9" s="24">
        <v>45642</v>
      </c>
      <c r="B9">
        <v>70</v>
      </c>
      <c r="C9" t="s">
        <v>144</v>
      </c>
      <c r="D9" t="s">
        <v>102</v>
      </c>
      <c r="E9">
        <v>80</v>
      </c>
      <c r="F9">
        <v>80</v>
      </c>
      <c r="G9">
        <f t="shared" si="0"/>
        <v>73</v>
      </c>
      <c r="H9">
        <v>63.7</v>
      </c>
      <c r="I9">
        <v>105</v>
      </c>
      <c r="J9" s="25">
        <f t="shared" si="1"/>
        <v>17.5</v>
      </c>
      <c r="K9" s="65"/>
      <c r="L9" s="25">
        <v>17.5</v>
      </c>
      <c r="M9">
        <v>7</v>
      </c>
    </row>
    <row r="10" spans="1:65" x14ac:dyDescent="0.2">
      <c r="A10" s="24">
        <v>45644</v>
      </c>
      <c r="B10">
        <v>70</v>
      </c>
      <c r="C10" t="s">
        <v>111</v>
      </c>
      <c r="D10" t="s">
        <v>102</v>
      </c>
      <c r="E10">
        <v>86</v>
      </c>
      <c r="F10">
        <v>86</v>
      </c>
      <c r="G10">
        <f t="shared" si="0"/>
        <v>75</v>
      </c>
      <c r="H10">
        <v>65.599999999999994</v>
      </c>
      <c r="I10">
        <v>116</v>
      </c>
      <c r="J10" s="25">
        <f t="shared" si="1"/>
        <v>19.899999999999999</v>
      </c>
      <c r="K10" s="65">
        <v>0</v>
      </c>
      <c r="M10">
        <v>11</v>
      </c>
    </row>
    <row r="11" spans="1:65" x14ac:dyDescent="0.2">
      <c r="A11" s="24">
        <v>45656</v>
      </c>
      <c r="B11">
        <v>70</v>
      </c>
      <c r="C11" t="s">
        <v>111</v>
      </c>
      <c r="D11" t="s">
        <v>102</v>
      </c>
      <c r="E11">
        <v>91</v>
      </c>
      <c r="F11">
        <v>91</v>
      </c>
      <c r="G11">
        <f t="shared" si="0"/>
        <v>80</v>
      </c>
      <c r="H11">
        <v>65.599999999999994</v>
      </c>
      <c r="I11">
        <v>116</v>
      </c>
      <c r="J11" s="25">
        <f t="shared" si="1"/>
        <v>24.7</v>
      </c>
      <c r="K11" s="65">
        <v>0</v>
      </c>
      <c r="M11">
        <v>11</v>
      </c>
    </row>
    <row r="12" spans="1:65" x14ac:dyDescent="0.2">
      <c r="A12" s="24">
        <v>45686</v>
      </c>
      <c r="B12">
        <v>71</v>
      </c>
      <c r="C12" t="s">
        <v>78</v>
      </c>
      <c r="D12" t="s">
        <v>95</v>
      </c>
      <c r="E12">
        <v>91</v>
      </c>
      <c r="F12">
        <v>88</v>
      </c>
      <c r="G12">
        <f t="shared" si="0"/>
        <v>82</v>
      </c>
      <c r="H12">
        <v>65.099999999999994</v>
      </c>
      <c r="I12">
        <v>112</v>
      </c>
      <c r="J12" s="25">
        <f t="shared" si="1"/>
        <v>23.1</v>
      </c>
      <c r="K12" s="34">
        <v>0</v>
      </c>
      <c r="M12">
        <v>9</v>
      </c>
    </row>
    <row r="13" spans="1:65" x14ac:dyDescent="0.2">
      <c r="A13" s="24">
        <v>45691</v>
      </c>
      <c r="B13">
        <v>71</v>
      </c>
      <c r="C13" t="s">
        <v>78</v>
      </c>
      <c r="D13" t="s">
        <v>95</v>
      </c>
      <c r="E13">
        <v>83</v>
      </c>
      <c r="F13">
        <v>83</v>
      </c>
      <c r="G13">
        <f t="shared" si="0"/>
        <v>74</v>
      </c>
      <c r="H13">
        <v>65.099999999999994</v>
      </c>
      <c r="I13">
        <v>112</v>
      </c>
      <c r="J13" s="25">
        <f t="shared" si="1"/>
        <v>18.100000000000001</v>
      </c>
      <c r="K13" s="34">
        <v>0</v>
      </c>
      <c r="L13" s="25">
        <v>18.100000000000001</v>
      </c>
      <c r="M13">
        <v>9</v>
      </c>
    </row>
    <row r="14" spans="1:65" x14ac:dyDescent="0.2">
      <c r="A14" s="24">
        <v>45695</v>
      </c>
      <c r="B14">
        <v>72</v>
      </c>
      <c r="C14" t="s">
        <v>89</v>
      </c>
      <c r="D14" t="s">
        <v>102</v>
      </c>
      <c r="E14">
        <v>88</v>
      </c>
      <c r="F14">
        <v>88</v>
      </c>
      <c r="G14">
        <f t="shared" si="0"/>
        <v>77</v>
      </c>
      <c r="H14">
        <v>66.900000000000006</v>
      </c>
      <c r="I14">
        <v>123</v>
      </c>
      <c r="J14" s="25">
        <f t="shared" si="1"/>
        <v>19.399999999999999</v>
      </c>
      <c r="K14" s="61">
        <v>0</v>
      </c>
      <c r="L14" s="162" t="s">
        <v>28</v>
      </c>
      <c r="M14">
        <v>11</v>
      </c>
    </row>
    <row r="15" spans="1:65" x14ac:dyDescent="0.2">
      <c r="A15" s="24">
        <v>45715</v>
      </c>
      <c r="B15">
        <v>72</v>
      </c>
      <c r="C15" t="s">
        <v>73</v>
      </c>
      <c r="D15" t="s">
        <v>102</v>
      </c>
      <c r="E15">
        <v>92</v>
      </c>
      <c r="F15">
        <v>92</v>
      </c>
      <c r="G15">
        <f t="shared" si="0"/>
        <v>82</v>
      </c>
      <c r="H15">
        <v>65.8</v>
      </c>
      <c r="I15">
        <v>115</v>
      </c>
      <c r="J15" s="25">
        <f t="shared" si="1"/>
        <v>25.7</v>
      </c>
      <c r="K15" s="61">
        <v>0</v>
      </c>
      <c r="M15">
        <v>10</v>
      </c>
    </row>
    <row r="16" spans="1:65" x14ac:dyDescent="0.2">
      <c r="A16" s="24">
        <v>45723</v>
      </c>
      <c r="B16">
        <v>71</v>
      </c>
      <c r="C16" t="s">
        <v>107</v>
      </c>
      <c r="D16" t="s">
        <v>102</v>
      </c>
      <c r="E16">
        <v>85</v>
      </c>
      <c r="F16">
        <v>85</v>
      </c>
      <c r="G16">
        <f t="shared" si="0"/>
        <v>75</v>
      </c>
      <c r="H16">
        <v>65.099999999999994</v>
      </c>
      <c r="I16">
        <v>116</v>
      </c>
      <c r="J16" s="25">
        <f t="shared" si="1"/>
        <v>19.399999999999999</v>
      </c>
      <c r="K16" s="61">
        <v>0</v>
      </c>
      <c r="L16" s="25" t="s">
        <v>28</v>
      </c>
      <c r="M16">
        <v>10</v>
      </c>
    </row>
    <row r="17" spans="1:17" x14ac:dyDescent="0.2">
      <c r="A17" s="24">
        <v>45726</v>
      </c>
      <c r="B17">
        <v>72</v>
      </c>
      <c r="C17" t="s">
        <v>151</v>
      </c>
      <c r="D17" t="s">
        <v>76</v>
      </c>
      <c r="E17">
        <v>96</v>
      </c>
      <c r="F17">
        <v>96</v>
      </c>
      <c r="G17">
        <f t="shared" si="0"/>
        <v>80</v>
      </c>
      <c r="H17">
        <v>69.599999999999994</v>
      </c>
      <c r="I17">
        <v>123</v>
      </c>
      <c r="J17" s="25">
        <f t="shared" si="1"/>
        <v>24.3</v>
      </c>
      <c r="M17">
        <f>IF(E17&gt;0,ROUND(SUM($M$25*I17)/113+(H17-B17),0),0)</f>
        <v>16</v>
      </c>
    </row>
    <row r="18" spans="1:17" x14ac:dyDescent="0.2">
      <c r="A18" s="24">
        <v>45728</v>
      </c>
      <c r="B18">
        <v>72</v>
      </c>
      <c r="C18" t="s">
        <v>91</v>
      </c>
      <c r="D18" t="s">
        <v>102</v>
      </c>
      <c r="E18">
        <v>88</v>
      </c>
      <c r="F18">
        <v>88</v>
      </c>
      <c r="G18">
        <f t="shared" si="0"/>
        <v>77</v>
      </c>
      <c r="H18">
        <v>65.900000000000006</v>
      </c>
      <c r="I18">
        <v>115</v>
      </c>
      <c r="J18" s="25">
        <f t="shared" si="1"/>
        <v>21.7</v>
      </c>
      <c r="K18" s="34">
        <v>0</v>
      </c>
      <c r="M18">
        <f>IF(E18&gt;0,ROUND(SUM($M$25*I18)/113+(H18-B18),0),0)</f>
        <v>11</v>
      </c>
    </row>
    <row r="19" spans="1:17" x14ac:dyDescent="0.2">
      <c r="A19" s="24">
        <v>45735</v>
      </c>
      <c r="B19">
        <v>72</v>
      </c>
      <c r="C19" t="s">
        <v>75</v>
      </c>
      <c r="D19" t="s">
        <v>95</v>
      </c>
      <c r="E19">
        <v>84</v>
      </c>
      <c r="F19">
        <v>84</v>
      </c>
      <c r="G19">
        <f t="shared" si="0"/>
        <v>73</v>
      </c>
      <c r="H19">
        <v>65.3</v>
      </c>
      <c r="I19">
        <v>115</v>
      </c>
      <c r="J19" s="25">
        <f t="shared" si="1"/>
        <v>18.399999999999999</v>
      </c>
      <c r="K19" s="34">
        <v>0</v>
      </c>
      <c r="L19" s="25">
        <v>18.399999999999999</v>
      </c>
      <c r="M19">
        <v>11</v>
      </c>
    </row>
    <row r="20" spans="1:17" x14ac:dyDescent="0.2">
      <c r="A20" s="24">
        <v>45756</v>
      </c>
      <c r="B20">
        <v>71</v>
      </c>
      <c r="C20" t="s">
        <v>78</v>
      </c>
      <c r="D20" t="s">
        <v>95</v>
      </c>
      <c r="E20">
        <v>80</v>
      </c>
      <c r="F20">
        <v>80</v>
      </c>
      <c r="G20">
        <f t="shared" si="0"/>
        <v>68</v>
      </c>
      <c r="H20">
        <v>65.099999999999994</v>
      </c>
      <c r="I20">
        <v>112</v>
      </c>
      <c r="J20" s="25">
        <f t="shared" si="1"/>
        <v>15</v>
      </c>
      <c r="L20" s="25">
        <v>15</v>
      </c>
      <c r="M20">
        <v>12</v>
      </c>
    </row>
    <row r="21" spans="1:17" x14ac:dyDescent="0.2">
      <c r="A21" s="24">
        <v>45763</v>
      </c>
      <c r="B21">
        <v>72</v>
      </c>
      <c r="C21" t="s">
        <v>77</v>
      </c>
      <c r="D21" t="s">
        <v>102</v>
      </c>
      <c r="E21">
        <v>84</v>
      </c>
      <c r="F21">
        <v>84</v>
      </c>
      <c r="G21">
        <f t="shared" si="0"/>
        <v>73</v>
      </c>
      <c r="H21">
        <v>66.7</v>
      </c>
      <c r="I21">
        <v>112</v>
      </c>
      <c r="J21" s="25">
        <f t="shared" si="1"/>
        <v>17.5</v>
      </c>
      <c r="L21" s="25">
        <v>17.5</v>
      </c>
      <c r="M21">
        <f>IF(E21&gt;0,ROUND(SUM($M$25*I21)/113+(H21-B21),0),0)</f>
        <v>11</v>
      </c>
    </row>
    <row r="22" spans="1:17" x14ac:dyDescent="0.2">
      <c r="A22" s="24">
        <v>45768</v>
      </c>
      <c r="B22">
        <v>72</v>
      </c>
      <c r="C22" t="s">
        <v>82</v>
      </c>
      <c r="D22" t="s">
        <v>95</v>
      </c>
      <c r="E22">
        <v>86</v>
      </c>
      <c r="F22">
        <v>86</v>
      </c>
      <c r="G22">
        <f t="shared" si="0"/>
        <v>73</v>
      </c>
      <c r="H22">
        <v>68.099999999999994</v>
      </c>
      <c r="I22">
        <v>119</v>
      </c>
      <c r="J22" s="25">
        <f t="shared" si="1"/>
        <v>17</v>
      </c>
      <c r="K22" s="157">
        <v>0</v>
      </c>
      <c r="L22" s="25">
        <v>17</v>
      </c>
      <c r="M22">
        <f>IF(E22&gt;0,ROUND(SUM($M$25*I22)/113+(H22-B22),0),0)</f>
        <v>13</v>
      </c>
      <c r="O22" t="s">
        <v>92</v>
      </c>
      <c r="P22" s="176"/>
      <c r="Q22" s="176"/>
    </row>
    <row r="23" spans="1:17" x14ac:dyDescent="0.2">
      <c r="A23" s="24">
        <v>45770</v>
      </c>
      <c r="B23">
        <v>72</v>
      </c>
      <c r="C23" t="s">
        <v>89</v>
      </c>
      <c r="D23" t="s">
        <v>102</v>
      </c>
      <c r="E23">
        <v>82</v>
      </c>
      <c r="F23">
        <v>82</v>
      </c>
      <c r="G23">
        <f t="shared" si="0"/>
        <v>69</v>
      </c>
      <c r="H23">
        <v>66.900000000000006</v>
      </c>
      <c r="I23">
        <v>123</v>
      </c>
      <c r="J23" s="25">
        <f t="shared" si="1"/>
        <v>13.9</v>
      </c>
      <c r="L23" s="25">
        <v>13.9</v>
      </c>
      <c r="M23">
        <f>IF(E23&gt;0,ROUND(SUM($M$25*I23)/113+(H23-B23),0),0)</f>
        <v>13</v>
      </c>
    </row>
    <row r="24" spans="1:17" x14ac:dyDescent="0.2">
      <c r="O24" s="39" t="s">
        <v>28</v>
      </c>
    </row>
    <row r="25" spans="1:17" x14ac:dyDescent="0.2">
      <c r="K25" s="56">
        <v>0</v>
      </c>
      <c r="L25" s="38">
        <f>SUM(L4:L23)</f>
        <v>132.5</v>
      </c>
      <c r="M25" s="38">
        <f>TRUNC(SUM(L25/8),1)</f>
        <v>16.5</v>
      </c>
      <c r="O25" s="39" t="s">
        <v>28</v>
      </c>
      <c r="P25" s="26"/>
      <c r="Q25" s="40"/>
    </row>
    <row r="26" spans="1:17" x14ac:dyDescent="0.2">
      <c r="K26" s="65">
        <v>0</v>
      </c>
      <c r="M26">
        <f>IF(E26&gt;0,ROUND(SUM($M$25*I26)/113+(H26-B26),0),0)</f>
        <v>0</v>
      </c>
      <c r="O26" s="39" t="s">
        <v>28</v>
      </c>
      <c r="P26" s="26"/>
      <c r="Q26" s="40"/>
    </row>
    <row r="27" spans="1:17" x14ac:dyDescent="0.2">
      <c r="A27" s="24">
        <v>45775</v>
      </c>
      <c r="B27">
        <v>72</v>
      </c>
      <c r="C27" t="s">
        <v>108</v>
      </c>
      <c r="D27" t="s">
        <v>102</v>
      </c>
      <c r="E27">
        <v>84</v>
      </c>
      <c r="F27">
        <v>84</v>
      </c>
      <c r="G27">
        <f>(SUM(E27-M27))</f>
        <v>72</v>
      </c>
      <c r="H27">
        <v>67.599999999999994</v>
      </c>
      <c r="I27">
        <v>110</v>
      </c>
      <c r="J27" s="25">
        <f>ROUND(SUM((F27-H27)*113/I27),1)-$K$25</f>
        <v>16.8</v>
      </c>
      <c r="K27" s="169">
        <v>0</v>
      </c>
      <c r="M27">
        <f>IF(E27&gt;0,ROUND(SUM($M$25*I27)/113+(H27-B27),0),0)</f>
        <v>12</v>
      </c>
      <c r="O27" s="39"/>
      <c r="P27" s="26"/>
      <c r="Q27" s="40"/>
    </row>
    <row r="28" spans="1:17" x14ac:dyDescent="0.2">
      <c r="A28" s="24">
        <v>45777</v>
      </c>
      <c r="B28">
        <v>72</v>
      </c>
      <c r="C28" t="s">
        <v>75</v>
      </c>
      <c r="D28" t="s">
        <v>95</v>
      </c>
      <c r="E28">
        <v>85</v>
      </c>
      <c r="F28">
        <v>85</v>
      </c>
      <c r="G28">
        <f>(SUM(E28-M28))</f>
        <v>75</v>
      </c>
      <c r="H28">
        <v>65.3</v>
      </c>
      <c r="I28">
        <v>115</v>
      </c>
      <c r="J28" s="25">
        <f>ROUND(SUM((F28-H28)*113/I28),1)-$K$25</f>
        <v>19.399999999999999</v>
      </c>
      <c r="M28">
        <f>IF(E28&gt;0,ROUND(SUM($M$25*I28)/113+(H28-B28),0),0)</f>
        <v>10</v>
      </c>
    </row>
    <row r="29" spans="1:17" x14ac:dyDescent="0.2">
      <c r="O29" s="39" t="s">
        <v>28</v>
      </c>
      <c r="P29" s="26"/>
      <c r="Q29" s="40"/>
    </row>
    <row r="30" spans="1:17" x14ac:dyDescent="0.2">
      <c r="O30" s="39" t="s">
        <v>28</v>
      </c>
    </row>
    <row r="32" spans="1:17" x14ac:dyDescent="0.2">
      <c r="O32" s="2" t="s">
        <v>28</v>
      </c>
    </row>
    <row r="34" spans="7:13" x14ac:dyDescent="0.2">
      <c r="G34" t="s">
        <v>28</v>
      </c>
      <c r="J34" s="26" t="s">
        <v>28</v>
      </c>
      <c r="M34" t="s">
        <v>28</v>
      </c>
    </row>
  </sheetData>
  <sortState xmlns:xlrd2="http://schemas.microsoft.com/office/spreadsheetml/2017/richdata2" ref="A4:M23">
    <sortCondition ref="A4:A23"/>
  </sortState>
  <mergeCells count="2">
    <mergeCell ref="A1:M1"/>
    <mergeCell ref="P22:Q22"/>
  </mergeCells>
  <conditionalFormatting sqref="J27:J33">
    <cfRule type="cellIs" dxfId="49" priority="5" stopIfTrue="1" operator="lessThanOrEqual">
      <formula>0</formula>
    </cfRule>
    <cfRule type="cellIs" dxfId="48" priority="6" stopIfTrue="1" operator="lessThanOrEqual">
      <formula>$M$25-10</formula>
    </cfRule>
    <cfRule type="cellIs" dxfId="47" priority="7" operator="lessThanOrEqual">
      <formula>$M$25-7</formula>
    </cfRule>
  </conditionalFormatting>
  <conditionalFormatting sqref="L11">
    <cfRule type="cellIs" dxfId="46" priority="8" operator="lessThanOrEqual">
      <formula>#REF!-7</formula>
    </cfRule>
    <cfRule type="cellIs" dxfId="45" priority="9" operator="lessThanOrEqual">
      <formula>#REF!-10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M33"/>
  <sheetViews>
    <sheetView zoomScale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80" t="s">
        <v>192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65" ht="13.1" x14ac:dyDescent="0.25">
      <c r="A2" s="29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9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45653</v>
      </c>
      <c r="B4">
        <v>72</v>
      </c>
      <c r="C4" t="s">
        <v>73</v>
      </c>
      <c r="D4" t="s">
        <v>74</v>
      </c>
      <c r="E4">
        <v>86</v>
      </c>
      <c r="F4">
        <v>86</v>
      </c>
      <c r="G4">
        <f t="shared" ref="G4:G23" si="0">(SUM(E4-M4))</f>
        <v>73</v>
      </c>
      <c r="H4">
        <v>69.599999999999994</v>
      </c>
      <c r="I4">
        <v>124</v>
      </c>
      <c r="J4" s="25">
        <f t="shared" ref="J4:J6" si="1">ROUND(SUM((F4-H4)*113/I4),1)</f>
        <v>14.9</v>
      </c>
      <c r="K4" s="65">
        <v>0</v>
      </c>
      <c r="L4" s="25">
        <v>14.9</v>
      </c>
      <c r="M4">
        <v>13</v>
      </c>
      <c r="P4" s="55"/>
      <c r="Y4" s="25"/>
      <c r="Z4" s="25"/>
    </row>
    <row r="5" spans="1:65" x14ac:dyDescent="0.2">
      <c r="A5" s="24">
        <v>45654</v>
      </c>
      <c r="B5">
        <v>72</v>
      </c>
      <c r="C5" t="s">
        <v>73</v>
      </c>
      <c r="D5" t="s">
        <v>74</v>
      </c>
      <c r="E5">
        <v>87</v>
      </c>
      <c r="F5">
        <v>87</v>
      </c>
      <c r="G5">
        <f t="shared" si="0"/>
        <v>74</v>
      </c>
      <c r="H5">
        <v>69.599999999999994</v>
      </c>
      <c r="I5">
        <v>124</v>
      </c>
      <c r="J5" s="25">
        <f t="shared" si="1"/>
        <v>15.9</v>
      </c>
      <c r="K5" s="65">
        <v>0</v>
      </c>
      <c r="L5" s="25">
        <v>15.9</v>
      </c>
      <c r="M5">
        <v>13</v>
      </c>
    </row>
    <row r="6" spans="1:65" x14ac:dyDescent="0.2">
      <c r="A6" s="24">
        <v>45655</v>
      </c>
      <c r="B6">
        <v>72</v>
      </c>
      <c r="C6" t="s">
        <v>73</v>
      </c>
      <c r="D6" t="s">
        <v>74</v>
      </c>
      <c r="E6">
        <v>88</v>
      </c>
      <c r="F6">
        <v>88</v>
      </c>
      <c r="G6">
        <f t="shared" si="0"/>
        <v>75</v>
      </c>
      <c r="H6">
        <v>69.599999999999994</v>
      </c>
      <c r="I6">
        <v>124</v>
      </c>
      <c r="J6" s="25">
        <f t="shared" si="1"/>
        <v>16.8</v>
      </c>
      <c r="K6" s="65">
        <v>0</v>
      </c>
      <c r="L6" s="25">
        <v>16.8</v>
      </c>
      <c r="M6">
        <v>13</v>
      </c>
    </row>
    <row r="7" spans="1:65" x14ac:dyDescent="0.2">
      <c r="A7" s="70">
        <v>45656</v>
      </c>
      <c r="B7">
        <v>72</v>
      </c>
      <c r="C7" t="s">
        <v>89</v>
      </c>
      <c r="D7" t="s">
        <v>76</v>
      </c>
      <c r="E7">
        <v>88</v>
      </c>
      <c r="F7" s="42">
        <v>88</v>
      </c>
      <c r="G7" s="42">
        <f t="shared" si="0"/>
        <v>77</v>
      </c>
      <c r="H7">
        <v>69.400000000000006</v>
      </c>
      <c r="I7">
        <v>128</v>
      </c>
      <c r="J7" s="25">
        <f>ROUND(SUM((F7-H7)*113/I7),1)-$K$25</f>
        <v>16.399999999999999</v>
      </c>
      <c r="K7"/>
      <c r="L7">
        <v>16.399999999999999</v>
      </c>
      <c r="M7" s="67">
        <v>11</v>
      </c>
    </row>
    <row r="8" spans="1:65" x14ac:dyDescent="0.2">
      <c r="A8" s="24">
        <v>45660</v>
      </c>
      <c r="B8">
        <v>72</v>
      </c>
      <c r="C8" t="s">
        <v>73</v>
      </c>
      <c r="D8" t="s">
        <v>74</v>
      </c>
      <c r="E8">
        <v>92</v>
      </c>
      <c r="F8">
        <v>92</v>
      </c>
      <c r="G8">
        <f t="shared" si="0"/>
        <v>79</v>
      </c>
      <c r="H8">
        <v>69.599999999999994</v>
      </c>
      <c r="I8">
        <v>124</v>
      </c>
      <c r="J8" s="25">
        <f t="shared" ref="J8:J9" si="2">ROUND(SUM((F8-H8)*113/I8),1)</f>
        <v>20.399999999999999</v>
      </c>
      <c r="K8" s="65">
        <v>0</v>
      </c>
      <c r="L8" s="25" t="s">
        <v>28</v>
      </c>
      <c r="M8">
        <v>13</v>
      </c>
    </row>
    <row r="9" spans="1:65" x14ac:dyDescent="0.2">
      <c r="A9" s="24">
        <v>45661</v>
      </c>
      <c r="B9">
        <v>72</v>
      </c>
      <c r="C9" t="s">
        <v>73</v>
      </c>
      <c r="D9" t="s">
        <v>74</v>
      </c>
      <c r="E9">
        <v>94</v>
      </c>
      <c r="F9">
        <v>94</v>
      </c>
      <c r="G9">
        <f t="shared" si="0"/>
        <v>81</v>
      </c>
      <c r="H9">
        <v>69.599999999999994</v>
      </c>
      <c r="I9">
        <v>124</v>
      </c>
      <c r="J9" s="25">
        <f t="shared" si="2"/>
        <v>22.2</v>
      </c>
      <c r="K9" s="65">
        <v>0</v>
      </c>
      <c r="L9" s="25" t="s">
        <v>28</v>
      </c>
      <c r="M9">
        <v>13</v>
      </c>
    </row>
    <row r="10" spans="1:65" x14ac:dyDescent="0.2">
      <c r="A10" s="70">
        <v>45674</v>
      </c>
      <c r="B10">
        <v>72</v>
      </c>
      <c r="C10" t="s">
        <v>89</v>
      </c>
      <c r="D10" t="s">
        <v>76</v>
      </c>
      <c r="E10">
        <v>92</v>
      </c>
      <c r="F10" s="42">
        <v>92</v>
      </c>
      <c r="G10" s="42">
        <f t="shared" si="0"/>
        <v>81</v>
      </c>
      <c r="H10">
        <v>69.400000000000006</v>
      </c>
      <c r="I10">
        <v>128</v>
      </c>
      <c r="J10" s="25">
        <f>ROUND(SUM((F10-H10)*113/I10),1)-$K$25</f>
        <v>20</v>
      </c>
      <c r="K10"/>
      <c r="L10"/>
      <c r="M10" s="67">
        <v>11</v>
      </c>
    </row>
    <row r="11" spans="1:65" x14ac:dyDescent="0.2">
      <c r="A11" s="24">
        <v>45675</v>
      </c>
      <c r="B11">
        <v>72</v>
      </c>
      <c r="C11" t="s">
        <v>73</v>
      </c>
      <c r="D11" t="s">
        <v>74</v>
      </c>
      <c r="E11">
        <v>88</v>
      </c>
      <c r="F11">
        <v>88</v>
      </c>
      <c r="G11">
        <f t="shared" si="0"/>
        <v>75</v>
      </c>
      <c r="H11">
        <v>69.599999999999994</v>
      </c>
      <c r="I11">
        <v>124</v>
      </c>
      <c r="J11" s="25">
        <f t="shared" ref="J11:J19" si="3">ROUND(SUM((F11-H11)*113/I11),1)</f>
        <v>16.8</v>
      </c>
      <c r="K11" s="65">
        <v>0</v>
      </c>
      <c r="L11" s="25">
        <v>16.8</v>
      </c>
      <c r="M11">
        <v>13</v>
      </c>
    </row>
    <row r="12" spans="1:65" x14ac:dyDescent="0.2">
      <c r="A12" s="24">
        <v>45689</v>
      </c>
      <c r="B12">
        <v>72</v>
      </c>
      <c r="C12" t="s">
        <v>73</v>
      </c>
      <c r="D12" t="s">
        <v>74</v>
      </c>
      <c r="E12">
        <v>92</v>
      </c>
      <c r="F12">
        <v>92</v>
      </c>
      <c r="G12">
        <f t="shared" si="0"/>
        <v>79</v>
      </c>
      <c r="H12">
        <v>69.599999999999994</v>
      </c>
      <c r="I12">
        <v>124</v>
      </c>
      <c r="J12" s="25">
        <f t="shared" si="3"/>
        <v>20.399999999999999</v>
      </c>
      <c r="K12" s="65">
        <v>0</v>
      </c>
      <c r="L12" s="25" t="s">
        <v>28</v>
      </c>
      <c r="M12">
        <v>13</v>
      </c>
    </row>
    <row r="13" spans="1:65" x14ac:dyDescent="0.2">
      <c r="A13" s="24">
        <v>45690</v>
      </c>
      <c r="B13">
        <v>72</v>
      </c>
      <c r="C13" t="s">
        <v>73</v>
      </c>
      <c r="D13" t="s">
        <v>74</v>
      </c>
      <c r="E13">
        <v>91</v>
      </c>
      <c r="F13">
        <v>91</v>
      </c>
      <c r="G13">
        <f t="shared" si="0"/>
        <v>78</v>
      </c>
      <c r="H13">
        <v>69.599999999999994</v>
      </c>
      <c r="I13">
        <v>124</v>
      </c>
      <c r="J13" s="25">
        <f t="shared" si="3"/>
        <v>19.5</v>
      </c>
      <c r="K13" s="65">
        <v>0</v>
      </c>
      <c r="L13" s="25" t="s">
        <v>28</v>
      </c>
      <c r="M13">
        <v>13</v>
      </c>
    </row>
    <row r="14" spans="1:65" x14ac:dyDescent="0.2">
      <c r="A14" s="24">
        <v>45696</v>
      </c>
      <c r="B14">
        <v>72</v>
      </c>
      <c r="C14" t="s">
        <v>193</v>
      </c>
      <c r="D14" t="s">
        <v>76</v>
      </c>
      <c r="E14">
        <v>94</v>
      </c>
      <c r="F14">
        <v>94</v>
      </c>
      <c r="G14">
        <f t="shared" si="0"/>
        <v>79</v>
      </c>
      <c r="H14">
        <v>70.8</v>
      </c>
      <c r="I14">
        <v>133</v>
      </c>
      <c r="J14" s="25">
        <f t="shared" si="3"/>
        <v>19.7</v>
      </c>
      <c r="K14" s="65">
        <v>0</v>
      </c>
      <c r="M14">
        <v>15</v>
      </c>
    </row>
    <row r="15" spans="1:65" x14ac:dyDescent="0.2">
      <c r="A15" s="24">
        <v>45697</v>
      </c>
      <c r="B15">
        <v>72</v>
      </c>
      <c r="C15" t="s">
        <v>73</v>
      </c>
      <c r="D15" t="s">
        <v>74</v>
      </c>
      <c r="E15">
        <v>94</v>
      </c>
      <c r="F15">
        <v>94</v>
      </c>
      <c r="G15">
        <f t="shared" si="0"/>
        <v>81</v>
      </c>
      <c r="H15">
        <v>69.599999999999994</v>
      </c>
      <c r="I15">
        <v>124</v>
      </c>
      <c r="J15" s="25">
        <f t="shared" si="3"/>
        <v>22.2</v>
      </c>
      <c r="K15" s="65">
        <v>0</v>
      </c>
      <c r="L15" s="25" t="s">
        <v>28</v>
      </c>
      <c r="M15">
        <v>13</v>
      </c>
    </row>
    <row r="16" spans="1:65" x14ac:dyDescent="0.2">
      <c r="A16" s="24">
        <v>45709</v>
      </c>
      <c r="B16">
        <v>72</v>
      </c>
      <c r="C16" t="s">
        <v>194</v>
      </c>
      <c r="D16" t="s">
        <v>110</v>
      </c>
      <c r="E16">
        <v>93</v>
      </c>
      <c r="F16">
        <v>93</v>
      </c>
      <c r="G16">
        <f t="shared" si="0"/>
        <v>77</v>
      </c>
      <c r="H16">
        <v>72.5</v>
      </c>
      <c r="I16">
        <v>128</v>
      </c>
      <c r="J16" s="25">
        <f t="shared" si="3"/>
        <v>18.100000000000001</v>
      </c>
      <c r="K16" s="65">
        <v>0</v>
      </c>
      <c r="L16" s="25">
        <v>18.100000000000001</v>
      </c>
      <c r="M16">
        <v>16</v>
      </c>
    </row>
    <row r="17" spans="1:17" x14ac:dyDescent="0.2">
      <c r="A17" s="24">
        <v>45724</v>
      </c>
      <c r="B17">
        <v>72</v>
      </c>
      <c r="C17" t="s">
        <v>195</v>
      </c>
      <c r="D17" t="s">
        <v>110</v>
      </c>
      <c r="E17">
        <v>94</v>
      </c>
      <c r="F17">
        <v>94</v>
      </c>
      <c r="G17">
        <f t="shared" si="0"/>
        <v>80</v>
      </c>
      <c r="H17">
        <v>70.8</v>
      </c>
      <c r="I17">
        <v>128</v>
      </c>
      <c r="J17" s="25">
        <f t="shared" si="3"/>
        <v>20.5</v>
      </c>
      <c r="K17" s="65">
        <v>0</v>
      </c>
      <c r="M17">
        <v>14</v>
      </c>
    </row>
    <row r="18" spans="1:17" x14ac:dyDescent="0.2">
      <c r="A18" s="24">
        <v>45725</v>
      </c>
      <c r="B18">
        <v>72</v>
      </c>
      <c r="C18" t="s">
        <v>196</v>
      </c>
      <c r="D18" t="s">
        <v>110</v>
      </c>
      <c r="E18">
        <v>98</v>
      </c>
      <c r="F18">
        <v>98</v>
      </c>
      <c r="G18">
        <f t="shared" si="0"/>
        <v>84</v>
      </c>
      <c r="H18">
        <v>69.400000000000006</v>
      </c>
      <c r="I18">
        <v>131</v>
      </c>
      <c r="J18" s="25">
        <f t="shared" si="3"/>
        <v>24.7</v>
      </c>
      <c r="K18" s="65">
        <v>0</v>
      </c>
      <c r="M18">
        <v>14</v>
      </c>
    </row>
    <row r="19" spans="1:17" x14ac:dyDescent="0.2">
      <c r="A19" s="24">
        <v>45732</v>
      </c>
      <c r="B19">
        <v>72</v>
      </c>
      <c r="C19" t="s">
        <v>73</v>
      </c>
      <c r="D19" t="s">
        <v>74</v>
      </c>
      <c r="E19">
        <v>83</v>
      </c>
      <c r="F19">
        <v>83</v>
      </c>
      <c r="G19">
        <f t="shared" si="0"/>
        <v>70</v>
      </c>
      <c r="H19">
        <v>69.599999999999994</v>
      </c>
      <c r="I19">
        <v>124</v>
      </c>
      <c r="J19" s="25">
        <f t="shared" si="3"/>
        <v>12.2</v>
      </c>
      <c r="K19" s="65">
        <v>0</v>
      </c>
      <c r="L19" s="25">
        <v>12.2</v>
      </c>
      <c r="M19">
        <v>13</v>
      </c>
    </row>
    <row r="20" spans="1:17" x14ac:dyDescent="0.2">
      <c r="A20" s="24">
        <v>45735</v>
      </c>
      <c r="B20">
        <v>72</v>
      </c>
      <c r="C20" t="s">
        <v>75</v>
      </c>
      <c r="D20" t="s">
        <v>76</v>
      </c>
      <c r="E20">
        <v>102</v>
      </c>
      <c r="F20">
        <v>101</v>
      </c>
      <c r="G20">
        <f t="shared" si="0"/>
        <v>88</v>
      </c>
      <c r="H20">
        <v>69</v>
      </c>
      <c r="I20">
        <v>120</v>
      </c>
      <c r="J20" s="25">
        <f t="shared" ref="J20:J23" si="4">ROUND(SUM((F20-H20)*113/I20),1)-$K$26</f>
        <v>30.1</v>
      </c>
      <c r="M20">
        <v>14</v>
      </c>
    </row>
    <row r="21" spans="1:17" x14ac:dyDescent="0.2">
      <c r="A21" s="24">
        <v>45738</v>
      </c>
      <c r="B21">
        <v>72</v>
      </c>
      <c r="C21" t="s">
        <v>197</v>
      </c>
      <c r="D21" t="s">
        <v>102</v>
      </c>
      <c r="E21">
        <v>97</v>
      </c>
      <c r="F21">
        <v>97</v>
      </c>
      <c r="G21">
        <f t="shared" si="0"/>
        <v>83</v>
      </c>
      <c r="H21">
        <v>68</v>
      </c>
      <c r="I21">
        <v>126</v>
      </c>
      <c r="J21" s="25">
        <f t="shared" si="4"/>
        <v>26</v>
      </c>
      <c r="M21">
        <v>14</v>
      </c>
    </row>
    <row r="22" spans="1:17" x14ac:dyDescent="0.2">
      <c r="A22" s="24">
        <v>45739</v>
      </c>
      <c r="B22">
        <v>72</v>
      </c>
      <c r="C22" t="s">
        <v>197</v>
      </c>
      <c r="D22" t="s">
        <v>102</v>
      </c>
      <c r="E22">
        <v>99</v>
      </c>
      <c r="F22">
        <v>99</v>
      </c>
      <c r="G22">
        <f t="shared" si="0"/>
        <v>85</v>
      </c>
      <c r="H22">
        <v>68</v>
      </c>
      <c r="I22">
        <v>126</v>
      </c>
      <c r="J22" s="25">
        <f t="shared" si="4"/>
        <v>27.8</v>
      </c>
      <c r="M22">
        <v>14</v>
      </c>
    </row>
    <row r="23" spans="1:17" x14ac:dyDescent="0.2">
      <c r="A23" s="24">
        <v>45745</v>
      </c>
      <c r="B23">
        <v>72</v>
      </c>
      <c r="C23" t="s">
        <v>198</v>
      </c>
      <c r="D23" t="s">
        <v>80</v>
      </c>
      <c r="E23">
        <v>94</v>
      </c>
      <c r="F23">
        <v>94</v>
      </c>
      <c r="G23">
        <f t="shared" si="0"/>
        <v>76</v>
      </c>
      <c r="H23">
        <v>71.099999999999994</v>
      </c>
      <c r="I23">
        <v>134</v>
      </c>
      <c r="J23" s="25">
        <f t="shared" si="4"/>
        <v>19.3</v>
      </c>
      <c r="K23" s="65">
        <v>0</v>
      </c>
      <c r="L23" s="25">
        <v>19.3</v>
      </c>
      <c r="M23">
        <v>18</v>
      </c>
    </row>
    <row r="25" spans="1:17" x14ac:dyDescent="0.2">
      <c r="A25" s="36"/>
      <c r="G25" t="s">
        <v>28</v>
      </c>
      <c r="H25" s="37"/>
      <c r="I25" s="37"/>
      <c r="J25" s="25" t="s">
        <v>28</v>
      </c>
      <c r="K25" s="56">
        <v>0</v>
      </c>
      <c r="L25" s="38">
        <f>SUM(L4:L23)</f>
        <v>130.4</v>
      </c>
      <c r="M25" s="38">
        <f>TRUNC(SUM(L25/8),1)</f>
        <v>16.3</v>
      </c>
      <c r="O25" t="s">
        <v>92</v>
      </c>
      <c r="P25" s="176"/>
      <c r="Q25" s="176"/>
    </row>
    <row r="26" spans="1:17" x14ac:dyDescent="0.2">
      <c r="A26" s="94"/>
      <c r="B26" s="72"/>
      <c r="C26" s="72"/>
      <c r="D26" s="72"/>
      <c r="E26" s="72"/>
      <c r="F26" s="72"/>
      <c r="G26" t="s">
        <v>28</v>
      </c>
      <c r="H26" s="72"/>
      <c r="I26" s="72"/>
      <c r="J26" s="25" t="s">
        <v>28</v>
      </c>
      <c r="K26" s="95"/>
      <c r="M26">
        <f>IF(E26&gt;0,ROUND(SUM($M$25*I26)/113+(H26-B26),0),0)</f>
        <v>0</v>
      </c>
      <c r="O26" s="39" t="s">
        <v>28</v>
      </c>
    </row>
    <row r="27" spans="1:17" x14ac:dyDescent="0.2">
      <c r="A27" s="168" t="s">
        <v>28</v>
      </c>
      <c r="B27" s="151" t="s">
        <v>28</v>
      </c>
      <c r="C27" s="151" t="s">
        <v>28</v>
      </c>
      <c r="O27" s="39" t="s">
        <v>28</v>
      </c>
      <c r="P27" s="26"/>
      <c r="Q27" s="40"/>
    </row>
    <row r="28" spans="1:17" x14ac:dyDescent="0.2">
      <c r="O28" s="39" t="s">
        <v>28</v>
      </c>
      <c r="P28" s="26"/>
      <c r="Q28" s="40"/>
    </row>
    <row r="29" spans="1:17" x14ac:dyDescent="0.2">
      <c r="O29" s="39" t="s">
        <v>28</v>
      </c>
      <c r="P29" s="26"/>
      <c r="Q29" s="40"/>
    </row>
    <row r="30" spans="1:17" x14ac:dyDescent="0.2">
      <c r="O30" s="39" t="s">
        <v>28</v>
      </c>
    </row>
    <row r="31" spans="1:17" x14ac:dyDescent="0.2">
      <c r="O31" s="39" t="s">
        <v>28</v>
      </c>
    </row>
    <row r="33" spans="15:15" x14ac:dyDescent="0.2">
      <c r="O33" s="2" t="s">
        <v>28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M33"/>
  <sheetViews>
    <sheetView zoomScale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199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6" customHeight="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6" customHeight="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45553</v>
      </c>
      <c r="B4">
        <v>72</v>
      </c>
      <c r="C4" t="s">
        <v>120</v>
      </c>
      <c r="D4" t="s">
        <v>74</v>
      </c>
      <c r="E4">
        <v>88</v>
      </c>
      <c r="F4">
        <v>88</v>
      </c>
      <c r="G4">
        <f t="shared" ref="G4:G23" si="0">(SUM(E4-M4))</f>
        <v>75</v>
      </c>
      <c r="H4">
        <v>67.400000000000006</v>
      </c>
      <c r="I4">
        <v>117</v>
      </c>
      <c r="J4" s="25">
        <f t="shared" ref="J4:J23" si="1">ROUND(SUM((F4-H4)*113/I4),1)-$K$25</f>
        <v>19.899999999999999</v>
      </c>
      <c r="K4" s="34">
        <v>0</v>
      </c>
      <c r="L4" s="25" t="s">
        <v>28</v>
      </c>
      <c r="M4">
        <v>13</v>
      </c>
    </row>
    <row r="5" spans="1:65" x14ac:dyDescent="0.2">
      <c r="A5" s="24">
        <v>45557</v>
      </c>
      <c r="B5">
        <v>72</v>
      </c>
      <c r="C5" t="s">
        <v>120</v>
      </c>
      <c r="D5" t="s">
        <v>74</v>
      </c>
      <c r="E5">
        <v>90</v>
      </c>
      <c r="F5">
        <v>90</v>
      </c>
      <c r="G5">
        <f t="shared" si="0"/>
        <v>77</v>
      </c>
      <c r="H5">
        <v>67.400000000000006</v>
      </c>
      <c r="I5">
        <v>117</v>
      </c>
      <c r="J5" s="25">
        <f t="shared" si="1"/>
        <v>21.8</v>
      </c>
      <c r="K5" s="34">
        <v>0</v>
      </c>
      <c r="L5" s="25" t="s">
        <v>28</v>
      </c>
      <c r="M5">
        <v>13</v>
      </c>
    </row>
    <row r="6" spans="1:65" x14ac:dyDescent="0.2">
      <c r="A6" s="24">
        <v>45560</v>
      </c>
      <c r="B6">
        <v>72</v>
      </c>
      <c r="C6" t="s">
        <v>89</v>
      </c>
      <c r="D6" t="s">
        <v>102</v>
      </c>
      <c r="E6">
        <v>90</v>
      </c>
      <c r="F6">
        <v>90</v>
      </c>
      <c r="G6">
        <f t="shared" si="0"/>
        <v>77</v>
      </c>
      <c r="H6">
        <v>66.900000000000006</v>
      </c>
      <c r="I6">
        <v>123</v>
      </c>
      <c r="J6" s="25">
        <f t="shared" si="1"/>
        <v>21.2</v>
      </c>
      <c r="M6">
        <v>13</v>
      </c>
    </row>
    <row r="7" spans="1:65" x14ac:dyDescent="0.2">
      <c r="A7" s="24">
        <v>45562</v>
      </c>
      <c r="B7">
        <v>72</v>
      </c>
      <c r="C7" t="s">
        <v>120</v>
      </c>
      <c r="D7" t="s">
        <v>74</v>
      </c>
      <c r="E7">
        <v>87</v>
      </c>
      <c r="F7">
        <v>87</v>
      </c>
      <c r="G7">
        <f t="shared" si="0"/>
        <v>74</v>
      </c>
      <c r="H7">
        <v>67.400000000000006</v>
      </c>
      <c r="I7">
        <v>117</v>
      </c>
      <c r="J7" s="25">
        <f t="shared" si="1"/>
        <v>18.899999999999999</v>
      </c>
      <c r="K7" s="34">
        <v>0</v>
      </c>
      <c r="L7" s="25">
        <v>18.899999999999999</v>
      </c>
      <c r="M7">
        <v>13</v>
      </c>
    </row>
    <row r="8" spans="1:65" x14ac:dyDescent="0.2">
      <c r="A8" s="24">
        <v>45562</v>
      </c>
      <c r="B8">
        <v>72</v>
      </c>
      <c r="C8" t="s">
        <v>120</v>
      </c>
      <c r="D8" t="s">
        <v>74</v>
      </c>
      <c r="E8">
        <v>88</v>
      </c>
      <c r="F8">
        <v>88</v>
      </c>
      <c r="G8">
        <f t="shared" si="0"/>
        <v>75</v>
      </c>
      <c r="H8">
        <v>67.400000000000006</v>
      </c>
      <c r="I8">
        <v>117</v>
      </c>
      <c r="J8" s="25">
        <f t="shared" si="1"/>
        <v>19.899999999999999</v>
      </c>
      <c r="K8" s="34">
        <v>0</v>
      </c>
      <c r="L8" s="25" t="s">
        <v>28</v>
      </c>
      <c r="M8">
        <v>13</v>
      </c>
    </row>
    <row r="9" spans="1:65" x14ac:dyDescent="0.2">
      <c r="A9" s="24">
        <v>45569</v>
      </c>
      <c r="B9">
        <v>72</v>
      </c>
      <c r="C9" t="s">
        <v>120</v>
      </c>
      <c r="D9" t="s">
        <v>74</v>
      </c>
      <c r="E9">
        <v>87</v>
      </c>
      <c r="F9">
        <v>87</v>
      </c>
      <c r="G9">
        <f t="shared" si="0"/>
        <v>74</v>
      </c>
      <c r="H9">
        <v>67.400000000000006</v>
      </c>
      <c r="I9">
        <v>117</v>
      </c>
      <c r="J9" s="25">
        <f t="shared" si="1"/>
        <v>18.899999999999999</v>
      </c>
      <c r="K9" s="34">
        <v>0</v>
      </c>
      <c r="L9" s="25">
        <v>18.899999999999999</v>
      </c>
      <c r="M9">
        <v>13</v>
      </c>
    </row>
    <row r="10" spans="1:65" x14ac:dyDescent="0.2">
      <c r="A10" s="24">
        <v>45583</v>
      </c>
      <c r="B10">
        <v>72</v>
      </c>
      <c r="C10" t="s">
        <v>120</v>
      </c>
      <c r="D10" t="s">
        <v>74</v>
      </c>
      <c r="E10">
        <v>90</v>
      </c>
      <c r="F10">
        <v>90</v>
      </c>
      <c r="G10">
        <f t="shared" si="0"/>
        <v>77</v>
      </c>
      <c r="H10">
        <v>67.400000000000006</v>
      </c>
      <c r="I10">
        <v>117</v>
      </c>
      <c r="J10" s="25">
        <f t="shared" si="1"/>
        <v>21.8</v>
      </c>
      <c r="K10" s="34">
        <v>0</v>
      </c>
      <c r="L10" s="25" t="s">
        <v>28</v>
      </c>
      <c r="M10">
        <v>13</v>
      </c>
    </row>
    <row r="11" spans="1:65" x14ac:dyDescent="0.2">
      <c r="A11" s="24">
        <v>45585</v>
      </c>
      <c r="B11">
        <v>72</v>
      </c>
      <c r="C11" t="s">
        <v>120</v>
      </c>
      <c r="D11" t="s">
        <v>74</v>
      </c>
      <c r="E11">
        <v>86</v>
      </c>
      <c r="F11">
        <v>86</v>
      </c>
      <c r="G11">
        <f t="shared" si="0"/>
        <v>73</v>
      </c>
      <c r="H11">
        <v>67.400000000000006</v>
      </c>
      <c r="I11">
        <v>117</v>
      </c>
      <c r="J11" s="25">
        <f t="shared" si="1"/>
        <v>18</v>
      </c>
      <c r="K11" s="34">
        <v>0</v>
      </c>
      <c r="L11" s="25">
        <v>18</v>
      </c>
      <c r="M11">
        <v>13</v>
      </c>
    </row>
    <row r="12" spans="1:65" x14ac:dyDescent="0.2">
      <c r="A12" s="24">
        <v>45588</v>
      </c>
      <c r="B12">
        <v>72</v>
      </c>
      <c r="C12" t="s">
        <v>77</v>
      </c>
      <c r="D12" t="s">
        <v>95</v>
      </c>
      <c r="E12">
        <v>85</v>
      </c>
      <c r="F12">
        <v>85</v>
      </c>
      <c r="G12">
        <f t="shared" si="0"/>
        <v>74</v>
      </c>
      <c r="H12">
        <v>66.2</v>
      </c>
      <c r="I12">
        <v>111</v>
      </c>
      <c r="J12" s="25">
        <f t="shared" si="1"/>
        <v>19.100000000000001</v>
      </c>
      <c r="K12" s="61">
        <v>0</v>
      </c>
      <c r="M12">
        <v>11</v>
      </c>
    </row>
    <row r="13" spans="1:65" ht="12.8" customHeight="1" x14ac:dyDescent="0.2">
      <c r="A13" s="24">
        <v>45595</v>
      </c>
      <c r="B13">
        <v>72</v>
      </c>
      <c r="C13" t="s">
        <v>105</v>
      </c>
      <c r="D13" t="s">
        <v>102</v>
      </c>
      <c r="E13">
        <v>82</v>
      </c>
      <c r="F13">
        <v>82</v>
      </c>
      <c r="G13">
        <f t="shared" si="0"/>
        <v>69</v>
      </c>
      <c r="H13">
        <v>66.3</v>
      </c>
      <c r="I13">
        <v>119</v>
      </c>
      <c r="J13" s="25">
        <f t="shared" si="1"/>
        <v>14.9</v>
      </c>
      <c r="K13" s="61">
        <v>0</v>
      </c>
      <c r="L13" s="25">
        <v>14.9</v>
      </c>
      <c r="M13">
        <v>13</v>
      </c>
    </row>
    <row r="14" spans="1:65" x14ac:dyDescent="0.2">
      <c r="A14" s="24">
        <v>45609</v>
      </c>
      <c r="B14">
        <v>72</v>
      </c>
      <c r="C14" t="s">
        <v>120</v>
      </c>
      <c r="D14" t="s">
        <v>74</v>
      </c>
      <c r="E14">
        <v>87</v>
      </c>
      <c r="F14">
        <v>87</v>
      </c>
      <c r="G14">
        <f t="shared" si="0"/>
        <v>74</v>
      </c>
      <c r="H14">
        <v>67.400000000000006</v>
      </c>
      <c r="I14">
        <v>117</v>
      </c>
      <c r="J14" s="25">
        <f t="shared" si="1"/>
        <v>18.899999999999999</v>
      </c>
      <c r="K14" s="34">
        <v>0</v>
      </c>
      <c r="L14" s="25">
        <v>18.899999999999999</v>
      </c>
      <c r="M14">
        <v>13</v>
      </c>
    </row>
    <row r="15" spans="1:65" x14ac:dyDescent="0.2">
      <c r="A15" s="24">
        <v>45616</v>
      </c>
      <c r="B15">
        <v>72</v>
      </c>
      <c r="C15" t="s">
        <v>120</v>
      </c>
      <c r="D15" t="s">
        <v>74</v>
      </c>
      <c r="E15">
        <v>87</v>
      </c>
      <c r="F15">
        <v>87</v>
      </c>
      <c r="G15">
        <f t="shared" si="0"/>
        <v>74</v>
      </c>
      <c r="H15">
        <v>67.400000000000006</v>
      </c>
      <c r="I15">
        <v>117</v>
      </c>
      <c r="J15" s="25">
        <f t="shared" si="1"/>
        <v>18.899999999999999</v>
      </c>
      <c r="K15" s="34">
        <v>0</v>
      </c>
      <c r="L15" s="25">
        <v>18.899999999999999</v>
      </c>
      <c r="M15">
        <v>13</v>
      </c>
    </row>
    <row r="16" spans="1:65" x14ac:dyDescent="0.2">
      <c r="A16" s="24">
        <v>45620</v>
      </c>
      <c r="B16">
        <v>72</v>
      </c>
      <c r="C16" t="s">
        <v>120</v>
      </c>
      <c r="D16" t="s">
        <v>74</v>
      </c>
      <c r="E16">
        <v>89</v>
      </c>
      <c r="F16">
        <v>89</v>
      </c>
      <c r="G16">
        <f t="shared" si="0"/>
        <v>76</v>
      </c>
      <c r="H16">
        <v>67.400000000000006</v>
      </c>
      <c r="I16">
        <v>117</v>
      </c>
      <c r="J16" s="25">
        <f t="shared" si="1"/>
        <v>20.9</v>
      </c>
      <c r="K16" s="34">
        <v>0</v>
      </c>
      <c r="L16" s="25" t="s">
        <v>28</v>
      </c>
      <c r="M16">
        <v>13</v>
      </c>
    </row>
    <row r="17" spans="1:17" x14ac:dyDescent="0.2">
      <c r="A17" s="24">
        <v>45627</v>
      </c>
      <c r="B17">
        <v>72</v>
      </c>
      <c r="C17" t="s">
        <v>120</v>
      </c>
      <c r="D17" t="s">
        <v>74</v>
      </c>
      <c r="E17">
        <v>85</v>
      </c>
      <c r="F17">
        <v>85</v>
      </c>
      <c r="G17">
        <f t="shared" si="0"/>
        <v>72</v>
      </c>
      <c r="H17">
        <v>67.400000000000006</v>
      </c>
      <c r="I17">
        <v>117</v>
      </c>
      <c r="J17" s="25">
        <f t="shared" si="1"/>
        <v>17</v>
      </c>
      <c r="K17" s="34">
        <v>0</v>
      </c>
      <c r="L17" s="25">
        <v>17</v>
      </c>
      <c r="M17">
        <v>13</v>
      </c>
    </row>
    <row r="18" spans="1:17" x14ac:dyDescent="0.2">
      <c r="A18" s="24">
        <v>45731</v>
      </c>
      <c r="B18">
        <v>72</v>
      </c>
      <c r="C18" t="s">
        <v>120</v>
      </c>
      <c r="D18" t="s">
        <v>74</v>
      </c>
      <c r="E18">
        <v>88</v>
      </c>
      <c r="F18">
        <v>88</v>
      </c>
      <c r="G18">
        <f t="shared" si="0"/>
        <v>75</v>
      </c>
      <c r="H18">
        <v>67.400000000000006</v>
      </c>
      <c r="I18">
        <v>117</v>
      </c>
      <c r="J18" s="25">
        <f t="shared" si="1"/>
        <v>19.899999999999999</v>
      </c>
      <c r="K18" s="34">
        <v>0</v>
      </c>
      <c r="L18" s="25" t="s">
        <v>28</v>
      </c>
      <c r="M18">
        <v>13</v>
      </c>
    </row>
    <row r="19" spans="1:17" x14ac:dyDescent="0.2">
      <c r="A19" s="24">
        <v>45732</v>
      </c>
      <c r="B19">
        <v>72</v>
      </c>
      <c r="C19" t="s">
        <v>120</v>
      </c>
      <c r="D19" t="s">
        <v>74</v>
      </c>
      <c r="E19">
        <v>90</v>
      </c>
      <c r="F19">
        <v>90</v>
      </c>
      <c r="G19">
        <f t="shared" si="0"/>
        <v>77</v>
      </c>
      <c r="H19">
        <v>67.400000000000006</v>
      </c>
      <c r="I19">
        <v>117</v>
      </c>
      <c r="J19" s="25">
        <f t="shared" si="1"/>
        <v>21.8</v>
      </c>
      <c r="K19" s="34">
        <v>0</v>
      </c>
      <c r="L19" s="25" t="s">
        <v>28</v>
      </c>
      <c r="M19">
        <v>13</v>
      </c>
    </row>
    <row r="20" spans="1:17" x14ac:dyDescent="0.2">
      <c r="A20" s="24">
        <v>45735</v>
      </c>
      <c r="B20">
        <v>72</v>
      </c>
      <c r="C20" t="s">
        <v>120</v>
      </c>
      <c r="D20" t="s">
        <v>74</v>
      </c>
      <c r="E20">
        <v>87</v>
      </c>
      <c r="F20">
        <v>87</v>
      </c>
      <c r="G20">
        <f t="shared" si="0"/>
        <v>74</v>
      </c>
      <c r="H20">
        <v>67.400000000000006</v>
      </c>
      <c r="I20">
        <v>117</v>
      </c>
      <c r="J20" s="25">
        <f t="shared" si="1"/>
        <v>18.899999999999999</v>
      </c>
      <c r="K20" s="34">
        <v>0</v>
      </c>
      <c r="L20" s="25" t="s">
        <v>28</v>
      </c>
      <c r="M20">
        <v>13</v>
      </c>
    </row>
    <row r="21" spans="1:17" x14ac:dyDescent="0.2">
      <c r="A21" s="24">
        <v>45739</v>
      </c>
      <c r="B21">
        <v>72</v>
      </c>
      <c r="C21" t="s">
        <v>120</v>
      </c>
      <c r="D21" t="s">
        <v>74</v>
      </c>
      <c r="E21">
        <v>88</v>
      </c>
      <c r="F21">
        <v>88</v>
      </c>
      <c r="G21">
        <f t="shared" si="0"/>
        <v>75</v>
      </c>
      <c r="H21">
        <v>67.400000000000006</v>
      </c>
      <c r="I21">
        <v>117</v>
      </c>
      <c r="J21" s="25">
        <f t="shared" si="1"/>
        <v>19.899999999999999</v>
      </c>
      <c r="K21" s="34">
        <v>0</v>
      </c>
      <c r="L21" s="25" t="s">
        <v>28</v>
      </c>
      <c r="M21">
        <v>13</v>
      </c>
    </row>
    <row r="22" spans="1:17" x14ac:dyDescent="0.2">
      <c r="A22" s="24">
        <v>45756</v>
      </c>
      <c r="B22">
        <v>71</v>
      </c>
      <c r="C22" t="s">
        <v>78</v>
      </c>
      <c r="D22" t="s">
        <v>95</v>
      </c>
      <c r="E22">
        <v>92</v>
      </c>
      <c r="F22">
        <v>91</v>
      </c>
      <c r="G22">
        <f t="shared" si="0"/>
        <v>80</v>
      </c>
      <c r="H22">
        <v>65.099999999999994</v>
      </c>
      <c r="I22">
        <v>112</v>
      </c>
      <c r="J22" s="25">
        <f t="shared" si="1"/>
        <v>26.1</v>
      </c>
      <c r="M22">
        <v>12</v>
      </c>
    </row>
    <row r="23" spans="1:17" x14ac:dyDescent="0.2">
      <c r="A23" s="24">
        <v>45760</v>
      </c>
      <c r="B23">
        <v>72</v>
      </c>
      <c r="C23" t="s">
        <v>120</v>
      </c>
      <c r="D23" t="s">
        <v>74</v>
      </c>
      <c r="E23">
        <v>87</v>
      </c>
      <c r="F23">
        <v>87</v>
      </c>
      <c r="G23">
        <f t="shared" si="0"/>
        <v>74</v>
      </c>
      <c r="H23">
        <v>67.400000000000006</v>
      </c>
      <c r="I23">
        <v>117</v>
      </c>
      <c r="J23" s="25">
        <f t="shared" si="1"/>
        <v>18.899999999999999</v>
      </c>
      <c r="K23" s="34">
        <v>0</v>
      </c>
      <c r="L23" s="25">
        <v>18.899999999999999</v>
      </c>
      <c r="M23">
        <v>13</v>
      </c>
    </row>
    <row r="25" spans="1:17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68">
        <v>0</v>
      </c>
      <c r="L25" s="38">
        <f>SUM(L4:L23)</f>
        <v>144.4</v>
      </c>
      <c r="M25" s="38">
        <f>TRUNC(SUM(L25/8),1)</f>
        <v>18</v>
      </c>
      <c r="O25" t="s">
        <v>92</v>
      </c>
      <c r="P25" s="176"/>
      <c r="Q25" s="176"/>
    </row>
    <row r="26" spans="1:17" x14ac:dyDescent="0.2">
      <c r="G26" t="s">
        <v>28</v>
      </c>
      <c r="J26" s="25" t="s">
        <v>28</v>
      </c>
      <c r="K26" s="34">
        <v>0</v>
      </c>
      <c r="M26">
        <f>IF(E26&gt;0,ROUND(SUM($M$25*I26)/113+(H26-B26),0),0)</f>
        <v>0</v>
      </c>
      <c r="O26" s="39" t="s">
        <v>28</v>
      </c>
    </row>
    <row r="27" spans="1:17" x14ac:dyDescent="0.2">
      <c r="O27" s="39" t="s">
        <v>28</v>
      </c>
      <c r="P27" s="26"/>
      <c r="Q27" s="40"/>
    </row>
    <row r="28" spans="1:17" x14ac:dyDescent="0.2">
      <c r="O28" s="39" t="s">
        <v>28</v>
      </c>
      <c r="P28" s="26"/>
      <c r="Q28" s="40"/>
    </row>
    <row r="29" spans="1:17" x14ac:dyDescent="0.2">
      <c r="O29" s="39" t="s">
        <v>28</v>
      </c>
    </row>
    <row r="30" spans="1:17" x14ac:dyDescent="0.2">
      <c r="O30" s="39" t="s">
        <v>28</v>
      </c>
    </row>
    <row r="31" spans="1:17" x14ac:dyDescent="0.2">
      <c r="O31" s="39" t="s">
        <v>28</v>
      </c>
    </row>
    <row r="32" spans="1:17" x14ac:dyDescent="0.2">
      <c r="O32" s="39" t="s">
        <v>28</v>
      </c>
    </row>
    <row r="33" spans="15:15" x14ac:dyDescent="0.2">
      <c r="O33" s="2">
        <f>IF(E33&gt;0,ROUND(SUM(M8*I33)/113,0),0)</f>
        <v>0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44" priority="2" stopIfTrue="1" operator="lessThanOrEqual">
      <formula>0</formula>
    </cfRule>
    <cfRule type="cellIs" dxfId="43" priority="3" stopIfTrue="1" operator="lessThanOrEqual">
      <formula>$M$25-10</formula>
    </cfRule>
    <cfRule type="cellIs" dxfId="42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M36"/>
  <sheetViews>
    <sheetView zoomScale="110" workbookViewId="0">
      <selection activeCell="A29" sqref="A29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8.375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200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4.25" customHeight="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4.25" customHeight="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45558</v>
      </c>
      <c r="B4">
        <v>72</v>
      </c>
      <c r="C4" t="s">
        <v>108</v>
      </c>
      <c r="D4" t="s">
        <v>102</v>
      </c>
      <c r="E4">
        <v>98</v>
      </c>
      <c r="F4">
        <v>97</v>
      </c>
      <c r="G4">
        <f t="shared" ref="G4:G23" si="0">(SUM(E4-M4))</f>
        <v>83</v>
      </c>
      <c r="H4">
        <v>67.5</v>
      </c>
      <c r="I4">
        <v>112</v>
      </c>
      <c r="J4" s="25">
        <f>ROUND(SUM((F4-H4)*113/I4),1)-$K$25</f>
        <v>29.8</v>
      </c>
      <c r="K4" s="61">
        <v>0</v>
      </c>
      <c r="M4">
        <v>15</v>
      </c>
      <c r="N4" s="2"/>
      <c r="O4" s="2" t="s">
        <v>28</v>
      </c>
    </row>
    <row r="5" spans="1:65" x14ac:dyDescent="0.2">
      <c r="A5" s="24">
        <v>45567</v>
      </c>
      <c r="B5">
        <v>72</v>
      </c>
      <c r="C5" t="s">
        <v>125</v>
      </c>
      <c r="D5" t="s">
        <v>76</v>
      </c>
      <c r="E5">
        <v>96</v>
      </c>
      <c r="F5">
        <v>95</v>
      </c>
      <c r="G5">
        <f t="shared" si="0"/>
        <v>78</v>
      </c>
      <c r="H5" s="26">
        <v>68.8</v>
      </c>
      <c r="I5">
        <v>122</v>
      </c>
      <c r="J5" s="25">
        <f>ROUND(SUM((F5-H5)*113/I5),1)-$K$26</f>
        <v>24.3</v>
      </c>
      <c r="K5" s="69">
        <v>0</v>
      </c>
      <c r="M5">
        <v>18</v>
      </c>
    </row>
    <row r="6" spans="1:65" x14ac:dyDescent="0.2">
      <c r="A6" s="24">
        <v>45574</v>
      </c>
      <c r="B6">
        <v>72</v>
      </c>
      <c r="C6" t="s">
        <v>109</v>
      </c>
      <c r="D6" t="s">
        <v>102</v>
      </c>
      <c r="E6">
        <v>86</v>
      </c>
      <c r="F6">
        <v>86</v>
      </c>
      <c r="G6">
        <f t="shared" si="0"/>
        <v>70</v>
      </c>
      <c r="H6">
        <v>67.3</v>
      </c>
      <c r="I6">
        <v>118</v>
      </c>
      <c r="J6" s="25">
        <f>ROUND(SUM((F6-H6)*113/I6),1)-$K$25</f>
        <v>17.899999999999999</v>
      </c>
      <c r="K6" s="61">
        <v>0</v>
      </c>
      <c r="L6" s="25">
        <v>17.899999999999999</v>
      </c>
      <c r="M6">
        <v>16</v>
      </c>
    </row>
    <row r="7" spans="1:65" x14ac:dyDescent="0.2">
      <c r="A7" s="24">
        <v>45588</v>
      </c>
      <c r="B7">
        <v>72</v>
      </c>
      <c r="C7" t="s">
        <v>77</v>
      </c>
      <c r="D7" t="s">
        <v>76</v>
      </c>
      <c r="E7">
        <v>95</v>
      </c>
      <c r="F7">
        <v>94</v>
      </c>
      <c r="G7">
        <f t="shared" si="0"/>
        <v>78</v>
      </c>
      <c r="H7" s="26">
        <v>69</v>
      </c>
      <c r="I7">
        <v>118</v>
      </c>
      <c r="J7" s="25">
        <f>ROUND(SUM((F7-H7)*113/I7),1)-$K$26</f>
        <v>23.9</v>
      </c>
      <c r="K7" s="61">
        <v>0</v>
      </c>
      <c r="L7" s="162" t="s">
        <v>28</v>
      </c>
      <c r="M7">
        <v>17</v>
      </c>
    </row>
    <row r="8" spans="1:65" x14ac:dyDescent="0.2">
      <c r="A8" s="24">
        <v>45595</v>
      </c>
      <c r="B8">
        <v>72</v>
      </c>
      <c r="C8" t="s">
        <v>105</v>
      </c>
      <c r="D8" t="s">
        <v>102</v>
      </c>
      <c r="E8">
        <v>94</v>
      </c>
      <c r="F8">
        <v>93</v>
      </c>
      <c r="G8">
        <f t="shared" si="0"/>
        <v>79</v>
      </c>
      <c r="H8">
        <v>66.3</v>
      </c>
      <c r="I8">
        <v>119</v>
      </c>
      <c r="J8" s="25">
        <f t="shared" ref="J8:J18" si="1">ROUND(SUM((F8-H8)*113/I8),1)-$K$25</f>
        <v>25.4</v>
      </c>
      <c r="K8" s="61">
        <v>0</v>
      </c>
      <c r="M8">
        <v>15</v>
      </c>
    </row>
    <row r="9" spans="1:65" x14ac:dyDescent="0.2">
      <c r="A9" s="24">
        <v>45600</v>
      </c>
      <c r="B9">
        <v>72</v>
      </c>
      <c r="C9" t="s">
        <v>106</v>
      </c>
      <c r="D9" t="s">
        <v>95</v>
      </c>
      <c r="E9">
        <v>93</v>
      </c>
      <c r="F9">
        <v>91</v>
      </c>
      <c r="G9">
        <f t="shared" si="0"/>
        <v>77</v>
      </c>
      <c r="H9">
        <v>67.3</v>
      </c>
      <c r="I9">
        <v>119</v>
      </c>
      <c r="J9" s="25">
        <f t="shared" si="1"/>
        <v>22.5</v>
      </c>
      <c r="L9" s="25">
        <v>22.5</v>
      </c>
      <c r="M9">
        <v>16</v>
      </c>
    </row>
    <row r="10" spans="1:65" x14ac:dyDescent="0.2">
      <c r="A10" s="24">
        <v>45609</v>
      </c>
      <c r="B10">
        <v>72</v>
      </c>
      <c r="C10" t="s">
        <v>75</v>
      </c>
      <c r="D10" t="s">
        <v>76</v>
      </c>
      <c r="E10">
        <v>98</v>
      </c>
      <c r="F10">
        <v>96</v>
      </c>
      <c r="G10" s="67">
        <f t="shared" si="0"/>
        <v>80</v>
      </c>
      <c r="H10" s="26">
        <v>69</v>
      </c>
      <c r="I10">
        <v>120</v>
      </c>
      <c r="J10" s="68">
        <f t="shared" si="1"/>
        <v>25.4</v>
      </c>
      <c r="K10" s="61">
        <v>0</v>
      </c>
      <c r="M10">
        <v>18</v>
      </c>
    </row>
    <row r="11" spans="1:65" x14ac:dyDescent="0.2">
      <c r="A11" s="24">
        <v>45614</v>
      </c>
      <c r="B11">
        <v>72</v>
      </c>
      <c r="C11" t="s">
        <v>108</v>
      </c>
      <c r="D11" t="s">
        <v>102</v>
      </c>
      <c r="E11">
        <v>93</v>
      </c>
      <c r="F11">
        <v>92</v>
      </c>
      <c r="G11">
        <f t="shared" si="0"/>
        <v>78</v>
      </c>
      <c r="H11">
        <v>67.5</v>
      </c>
      <c r="I11">
        <v>112</v>
      </c>
      <c r="J11" s="25">
        <f t="shared" si="1"/>
        <v>24.7</v>
      </c>
      <c r="K11" s="34">
        <v>0</v>
      </c>
      <c r="M11">
        <v>15</v>
      </c>
    </row>
    <row r="12" spans="1:65" x14ac:dyDescent="0.2">
      <c r="A12" s="24">
        <v>45616</v>
      </c>
      <c r="B12">
        <v>72</v>
      </c>
      <c r="C12" t="s">
        <v>89</v>
      </c>
      <c r="D12" t="s">
        <v>102</v>
      </c>
      <c r="E12">
        <v>94</v>
      </c>
      <c r="F12">
        <v>93</v>
      </c>
      <c r="G12">
        <f t="shared" si="0"/>
        <v>78</v>
      </c>
      <c r="H12">
        <v>66.900000000000006</v>
      </c>
      <c r="I12">
        <v>123</v>
      </c>
      <c r="J12" s="25">
        <f t="shared" si="1"/>
        <v>24</v>
      </c>
      <c r="L12" s="162" t="s">
        <v>28</v>
      </c>
      <c r="M12">
        <v>16</v>
      </c>
    </row>
    <row r="13" spans="1:65" x14ac:dyDescent="0.2">
      <c r="A13" s="24">
        <v>45621</v>
      </c>
      <c r="B13">
        <v>72</v>
      </c>
      <c r="C13" t="s">
        <v>109</v>
      </c>
      <c r="D13" t="s">
        <v>102</v>
      </c>
      <c r="E13">
        <v>96</v>
      </c>
      <c r="F13">
        <v>95</v>
      </c>
      <c r="G13">
        <f t="shared" si="0"/>
        <v>80</v>
      </c>
      <c r="H13">
        <v>67.3</v>
      </c>
      <c r="I13">
        <v>118</v>
      </c>
      <c r="J13" s="25">
        <f t="shared" si="1"/>
        <v>26.5</v>
      </c>
      <c r="M13">
        <v>16</v>
      </c>
    </row>
    <row r="14" spans="1:65" x14ac:dyDescent="0.2">
      <c r="A14" s="24">
        <v>45631</v>
      </c>
      <c r="B14">
        <v>72</v>
      </c>
      <c r="C14" t="s">
        <v>77</v>
      </c>
      <c r="D14" t="s">
        <v>95</v>
      </c>
      <c r="E14">
        <v>93</v>
      </c>
      <c r="F14">
        <v>93</v>
      </c>
      <c r="G14">
        <f t="shared" si="0"/>
        <v>78</v>
      </c>
      <c r="H14">
        <v>66.2</v>
      </c>
      <c r="I14">
        <v>111</v>
      </c>
      <c r="J14" s="25">
        <f t="shared" si="1"/>
        <v>27.3</v>
      </c>
      <c r="K14" s="65">
        <v>0</v>
      </c>
      <c r="M14">
        <v>15</v>
      </c>
    </row>
    <row r="15" spans="1:65" x14ac:dyDescent="0.2">
      <c r="A15" s="24">
        <v>45642</v>
      </c>
      <c r="B15">
        <v>70</v>
      </c>
      <c r="C15" t="s">
        <v>144</v>
      </c>
      <c r="D15" t="s">
        <v>102</v>
      </c>
      <c r="E15">
        <v>88</v>
      </c>
      <c r="F15">
        <v>84</v>
      </c>
      <c r="G15">
        <f t="shared" si="0"/>
        <v>75</v>
      </c>
      <c r="H15">
        <v>63.7</v>
      </c>
      <c r="I15">
        <v>105</v>
      </c>
      <c r="J15" s="25">
        <f t="shared" si="1"/>
        <v>21.8</v>
      </c>
      <c r="K15" s="34">
        <v>0</v>
      </c>
      <c r="L15" s="25">
        <v>21.8</v>
      </c>
      <c r="M15">
        <v>13</v>
      </c>
    </row>
    <row r="16" spans="1:65" x14ac:dyDescent="0.2">
      <c r="A16" s="24">
        <v>45715</v>
      </c>
      <c r="B16">
        <v>72</v>
      </c>
      <c r="C16" t="s">
        <v>73</v>
      </c>
      <c r="D16" t="s">
        <v>102</v>
      </c>
      <c r="E16">
        <v>87</v>
      </c>
      <c r="F16">
        <v>87</v>
      </c>
      <c r="G16">
        <f t="shared" si="0"/>
        <v>71</v>
      </c>
      <c r="H16">
        <v>65.8</v>
      </c>
      <c r="I16">
        <v>115</v>
      </c>
      <c r="J16" s="25">
        <f t="shared" si="1"/>
        <v>20.8</v>
      </c>
      <c r="K16" s="61">
        <v>0</v>
      </c>
      <c r="L16" s="25">
        <v>20.8</v>
      </c>
      <c r="M16">
        <v>16</v>
      </c>
    </row>
    <row r="17" spans="1:17" x14ac:dyDescent="0.2">
      <c r="A17" s="24">
        <v>45726</v>
      </c>
      <c r="B17">
        <v>72</v>
      </c>
      <c r="C17" t="s">
        <v>151</v>
      </c>
      <c r="D17" t="s">
        <v>76</v>
      </c>
      <c r="E17">
        <v>95</v>
      </c>
      <c r="F17">
        <v>94</v>
      </c>
      <c r="G17">
        <f t="shared" si="0"/>
        <v>75</v>
      </c>
      <c r="H17">
        <v>69.599999999999994</v>
      </c>
      <c r="I17">
        <v>123</v>
      </c>
      <c r="J17" s="25">
        <f t="shared" si="1"/>
        <v>22.4</v>
      </c>
      <c r="L17" s="25">
        <v>22.4</v>
      </c>
      <c r="M17">
        <f>IF(E17&gt;0,ROUND(SUM($M$25*I17)/113+(H17-B17),0),0)</f>
        <v>20</v>
      </c>
    </row>
    <row r="18" spans="1:17" x14ac:dyDescent="0.2">
      <c r="A18" s="24">
        <v>45728</v>
      </c>
      <c r="B18">
        <v>72</v>
      </c>
      <c r="C18" t="s">
        <v>91</v>
      </c>
      <c r="D18" t="s">
        <v>102</v>
      </c>
      <c r="E18">
        <v>91</v>
      </c>
      <c r="F18">
        <v>91</v>
      </c>
      <c r="G18">
        <f t="shared" si="0"/>
        <v>76</v>
      </c>
      <c r="H18">
        <v>65.900000000000006</v>
      </c>
      <c r="I18">
        <v>115</v>
      </c>
      <c r="J18" s="25">
        <f t="shared" si="1"/>
        <v>24.7</v>
      </c>
      <c r="K18" s="34">
        <v>0</v>
      </c>
      <c r="M18">
        <f>IF(E18&gt;0,ROUND(SUM($M$25*I18)/113+(H18-B18),0),0)</f>
        <v>15</v>
      </c>
    </row>
    <row r="19" spans="1:17" x14ac:dyDescent="0.2">
      <c r="A19" s="24">
        <v>45735</v>
      </c>
      <c r="B19">
        <v>72</v>
      </c>
      <c r="C19" t="s">
        <v>75</v>
      </c>
      <c r="D19" t="s">
        <v>76</v>
      </c>
      <c r="E19">
        <v>97</v>
      </c>
      <c r="F19">
        <v>97</v>
      </c>
      <c r="G19">
        <f t="shared" si="0"/>
        <v>77</v>
      </c>
      <c r="H19">
        <v>69</v>
      </c>
      <c r="I19">
        <v>120</v>
      </c>
      <c r="J19" s="25">
        <f>ROUND(SUM((F19-H19)*113/I19),1)-$K$26</f>
        <v>26.4</v>
      </c>
      <c r="M19">
        <v>20</v>
      </c>
    </row>
    <row r="20" spans="1:17" x14ac:dyDescent="0.2">
      <c r="A20" s="24">
        <v>45761</v>
      </c>
      <c r="B20">
        <v>72</v>
      </c>
      <c r="C20" t="s">
        <v>75</v>
      </c>
      <c r="D20" t="s">
        <v>76</v>
      </c>
      <c r="E20">
        <v>111</v>
      </c>
      <c r="F20">
        <v>102</v>
      </c>
      <c r="G20">
        <f t="shared" si="0"/>
        <v>92</v>
      </c>
      <c r="H20">
        <v>69</v>
      </c>
      <c r="I20">
        <v>120</v>
      </c>
      <c r="J20" s="25">
        <f>ROUND(SUM((F20-H20)*113/I20),1)-$K$25</f>
        <v>31.1</v>
      </c>
      <c r="M20">
        <f>IF(E20&gt;0,ROUND(SUM($M$25*I20)/113+(H20-B20),0),0)</f>
        <v>19</v>
      </c>
    </row>
    <row r="21" spans="1:17" x14ac:dyDescent="0.2">
      <c r="A21" s="24">
        <v>45763</v>
      </c>
      <c r="B21">
        <v>72</v>
      </c>
      <c r="C21" t="s">
        <v>77</v>
      </c>
      <c r="D21" t="s">
        <v>102</v>
      </c>
      <c r="E21">
        <v>89</v>
      </c>
      <c r="F21">
        <v>89</v>
      </c>
      <c r="G21">
        <f t="shared" si="0"/>
        <v>74</v>
      </c>
      <c r="H21">
        <v>66.7</v>
      </c>
      <c r="I21">
        <v>112</v>
      </c>
      <c r="J21" s="25">
        <f>ROUND(SUM((F21-H21)*113/I21),1)-$K$25</f>
        <v>22.5</v>
      </c>
      <c r="L21" s="25">
        <v>22.5</v>
      </c>
      <c r="M21">
        <f>IF(E21&gt;0,ROUND(SUM($M$25*I21)/113+(H21-B21),0),0)</f>
        <v>15</v>
      </c>
    </row>
    <row r="22" spans="1:17" x14ac:dyDescent="0.2">
      <c r="A22" s="24">
        <v>45768</v>
      </c>
      <c r="B22">
        <v>72</v>
      </c>
      <c r="C22" t="s">
        <v>82</v>
      </c>
      <c r="D22" t="s">
        <v>95</v>
      </c>
      <c r="E22">
        <v>86</v>
      </c>
      <c r="F22">
        <v>86</v>
      </c>
      <c r="G22">
        <f t="shared" si="0"/>
        <v>68</v>
      </c>
      <c r="H22">
        <v>68.099999999999994</v>
      </c>
      <c r="I22">
        <v>119</v>
      </c>
      <c r="J22" s="25">
        <f>ROUND(SUM((F22-H22)*113/I22),1)-$K$25</f>
        <v>17</v>
      </c>
      <c r="K22" s="157">
        <v>0</v>
      </c>
      <c r="L22" s="25">
        <v>17</v>
      </c>
      <c r="M22">
        <f>IF(E22&gt;0,ROUND(SUM($M$25*I22)/113+(H22-B22),0),0)</f>
        <v>18</v>
      </c>
    </row>
    <row r="23" spans="1:17" x14ac:dyDescent="0.2">
      <c r="A23" s="24">
        <v>45770</v>
      </c>
      <c r="B23">
        <v>72</v>
      </c>
      <c r="C23" t="s">
        <v>89</v>
      </c>
      <c r="D23" t="s">
        <v>102</v>
      </c>
      <c r="E23">
        <v>91</v>
      </c>
      <c r="F23">
        <v>91</v>
      </c>
      <c r="G23">
        <f t="shared" si="0"/>
        <v>73</v>
      </c>
      <c r="H23">
        <v>66.900000000000006</v>
      </c>
      <c r="I23">
        <v>123</v>
      </c>
      <c r="J23" s="25">
        <f>ROUND(SUM((F23-H23)*113/I23),1)-$K$25</f>
        <v>22.1</v>
      </c>
      <c r="L23" s="25">
        <v>22.1</v>
      </c>
      <c r="M23">
        <f>IF(E23&gt;0,ROUND(SUM($M$25*I23)/113+(H23-B23),0),0)</f>
        <v>18</v>
      </c>
    </row>
    <row r="25" spans="1:17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56">
        <v>0</v>
      </c>
      <c r="L25" s="38">
        <f>SUM(L4:L23)</f>
        <v>167</v>
      </c>
      <c r="M25" s="38">
        <f>TRUNC(SUM(L25/8),1)</f>
        <v>20.8</v>
      </c>
      <c r="O25" t="s">
        <v>92</v>
      </c>
      <c r="P25" s="176"/>
      <c r="Q25" s="176"/>
    </row>
    <row r="26" spans="1:17" x14ac:dyDescent="0.2">
      <c r="A26" s="94"/>
      <c r="B26" s="72"/>
      <c r="C26" s="72"/>
      <c r="D26" s="72"/>
      <c r="E26" s="72"/>
      <c r="F26" s="72"/>
      <c r="G26" t="s">
        <v>28</v>
      </c>
      <c r="H26" s="72"/>
      <c r="I26" s="72"/>
      <c r="J26" s="25" t="s">
        <v>28</v>
      </c>
      <c r="K26" s="65">
        <v>0</v>
      </c>
      <c r="M26">
        <f>IF(E26&gt;0,ROUND(SUM($M$25*I26)/113+(H26-B26),0),0)</f>
        <v>0</v>
      </c>
      <c r="O26" s="39" t="s">
        <v>132</v>
      </c>
    </row>
    <row r="27" spans="1:17" x14ac:dyDescent="0.2">
      <c r="A27" s="24">
        <v>45775</v>
      </c>
      <c r="B27">
        <v>72</v>
      </c>
      <c r="C27" t="s">
        <v>108</v>
      </c>
      <c r="D27" t="s">
        <v>102</v>
      </c>
      <c r="E27">
        <v>92</v>
      </c>
      <c r="F27">
        <v>92</v>
      </c>
      <c r="G27">
        <f>(SUM(E27-M27))</f>
        <v>76</v>
      </c>
      <c r="H27">
        <v>67.599999999999994</v>
      </c>
      <c r="I27">
        <v>110</v>
      </c>
      <c r="J27" s="25">
        <f>ROUND(SUM((F27-H27)*113/I27),1)-$K$25</f>
        <v>25.1</v>
      </c>
      <c r="K27" s="169">
        <v>0</v>
      </c>
      <c r="M27">
        <f>IF(E27&gt;0,ROUND(SUM($M$25*I27)/113+(H27-B27),0),0)</f>
        <v>16</v>
      </c>
      <c r="N27" s="26"/>
      <c r="O27" s="40" t="s">
        <v>28</v>
      </c>
      <c r="P27" s="26"/>
      <c r="Q27" s="40"/>
    </row>
    <row r="28" spans="1:17" x14ac:dyDescent="0.2">
      <c r="A28" s="24">
        <v>45777</v>
      </c>
      <c r="B28">
        <v>72</v>
      </c>
      <c r="C28" t="s">
        <v>75</v>
      </c>
      <c r="D28" t="s">
        <v>76</v>
      </c>
      <c r="E28">
        <v>85</v>
      </c>
      <c r="F28">
        <v>85</v>
      </c>
      <c r="G28">
        <f>(SUM(E28-M28))</f>
        <v>66</v>
      </c>
      <c r="H28">
        <v>69</v>
      </c>
      <c r="I28">
        <v>120</v>
      </c>
      <c r="J28" s="25">
        <f>ROUND(SUM((F28-H28)*113/I28),1)-$K$25</f>
        <v>15.1</v>
      </c>
      <c r="M28">
        <f>IF(E28&gt;0,ROUND(SUM($M$25*I28)/113+(H28-B28),0),0)</f>
        <v>19</v>
      </c>
      <c r="N28" s="26"/>
      <c r="O28" s="40" t="s">
        <v>28</v>
      </c>
      <c r="P28" s="26"/>
      <c r="Q28" s="40"/>
    </row>
    <row r="29" spans="1:17" x14ac:dyDescent="0.2">
      <c r="O29" s="39"/>
      <c r="P29" s="26"/>
      <c r="Q29" s="40"/>
    </row>
    <row r="30" spans="1:17" x14ac:dyDescent="0.2">
      <c r="O30" s="39" t="s">
        <v>28</v>
      </c>
    </row>
    <row r="31" spans="1:17" x14ac:dyDescent="0.2">
      <c r="O31" s="39" t="s">
        <v>28</v>
      </c>
    </row>
    <row r="32" spans="1:17" x14ac:dyDescent="0.2">
      <c r="O32" s="39" t="s">
        <v>28</v>
      </c>
    </row>
    <row r="33" spans="7:26" x14ac:dyDescent="0.2">
      <c r="G33" t="s">
        <v>28</v>
      </c>
      <c r="J33" s="25" t="s">
        <v>28</v>
      </c>
      <c r="M33" t="s">
        <v>28</v>
      </c>
      <c r="O33" s="39">
        <f>IF(E33&gt;0,ROUND(SUM(M25*I33)/113,0),0)</f>
        <v>0</v>
      </c>
    </row>
    <row r="34" spans="7:26" x14ac:dyDescent="0.2">
      <c r="O34" s="39">
        <f>IF(E34&gt;0,ROUND(SUM(M25*I34)/113,0),0)</f>
        <v>0</v>
      </c>
    </row>
    <row r="35" spans="7:26" x14ac:dyDescent="0.2">
      <c r="O35" s="39">
        <f>IF(E35&gt;0,ROUND(SUM(M25*I35)/113,0),0)</f>
        <v>0</v>
      </c>
    </row>
    <row r="36" spans="7:26" x14ac:dyDescent="0.2">
      <c r="P36" s="55"/>
      <c r="Y36" s="25"/>
      <c r="Z36" s="25"/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41" priority="1" stopIfTrue="1" operator="equal">
      <formula>0</formula>
    </cfRule>
    <cfRule type="cellIs" dxfId="40" priority="2" stopIfTrue="1" operator="lessThanOrEqual">
      <formula>$M$25-10</formula>
    </cfRule>
    <cfRule type="cellIs" dxfId="39" priority="3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M46"/>
  <sheetViews>
    <sheetView workbookViewId="0">
      <selection activeCell="G28" sqref="G28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style="114" customWidth="1"/>
    <col min="4" max="4" width="7" style="114" customWidth="1"/>
    <col min="5" max="5" width="6.125" style="115" customWidth="1"/>
    <col min="6" max="6" width="8.375" style="115" customWidth="1"/>
    <col min="7" max="7" width="6.125" customWidth="1"/>
    <col min="8" max="8" width="7" style="38" customWidth="1"/>
    <col min="9" max="9" width="6.125" style="115" customWidth="1"/>
    <col min="10" max="10" width="7.125" style="56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201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5.05" x14ac:dyDescent="0.25">
      <c r="A2" s="28" t="s">
        <v>60</v>
      </c>
      <c r="B2" s="29" t="s">
        <v>61</v>
      </c>
      <c r="C2" s="116" t="s">
        <v>62</v>
      </c>
      <c r="D2" s="116" t="s">
        <v>63</v>
      </c>
      <c r="E2" s="117" t="s">
        <v>64</v>
      </c>
      <c r="F2" s="117" t="s">
        <v>65</v>
      </c>
      <c r="G2" s="29" t="s">
        <v>66</v>
      </c>
      <c r="H2" s="118" t="s">
        <v>67</v>
      </c>
      <c r="I2" s="117" t="s">
        <v>68</v>
      </c>
      <c r="J2" s="140" t="s">
        <v>69</v>
      </c>
      <c r="K2" s="30" t="s">
        <v>70</v>
      </c>
      <c r="L2" s="30" t="s">
        <v>71</v>
      </c>
      <c r="M2" s="31" t="s">
        <v>72</v>
      </c>
      <c r="N2" s="98"/>
      <c r="O2" s="98"/>
      <c r="R2" s="141"/>
    </row>
    <row r="3" spans="1:65" ht="15.05" x14ac:dyDescent="0.25">
      <c r="A3" s="28"/>
      <c r="B3" s="29"/>
      <c r="C3" s="116"/>
      <c r="D3" s="116"/>
      <c r="E3" s="117"/>
      <c r="F3" s="117"/>
      <c r="G3" s="29"/>
      <c r="H3" s="118"/>
      <c r="I3" s="117"/>
      <c r="J3" s="140"/>
      <c r="K3" s="30"/>
      <c r="L3" s="30"/>
      <c r="M3" s="31"/>
      <c r="N3" s="98"/>
      <c r="O3" s="98"/>
      <c r="R3" s="141"/>
    </row>
    <row r="4" spans="1:65" ht="13.6" customHeight="1" x14ac:dyDescent="0.2">
      <c r="A4" s="24">
        <v>45691</v>
      </c>
      <c r="B4">
        <v>71</v>
      </c>
      <c r="C4" s="114" t="s">
        <v>78</v>
      </c>
      <c r="D4" s="114" t="s">
        <v>95</v>
      </c>
      <c r="E4" s="115">
        <v>79</v>
      </c>
      <c r="F4" s="115">
        <v>79</v>
      </c>
      <c r="G4">
        <f t="shared" ref="G4:G23" si="0">(SUM(E4-M4))</f>
        <v>76</v>
      </c>
      <c r="H4" s="38">
        <v>65.099999999999994</v>
      </c>
      <c r="I4" s="115">
        <v>112</v>
      </c>
      <c r="J4" s="56">
        <f t="shared" ref="J4:J23" si="1">ROUND(SUM((F4-H4)*113/I4),1)-$K$25</f>
        <v>14</v>
      </c>
      <c r="K4" s="34">
        <v>0</v>
      </c>
      <c r="L4" s="25">
        <v>14</v>
      </c>
      <c r="M4">
        <v>3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</row>
    <row r="5" spans="1:65" ht="15.05" x14ac:dyDescent="0.2">
      <c r="A5" s="24">
        <v>45695</v>
      </c>
      <c r="B5">
        <v>72</v>
      </c>
      <c r="C5" t="s">
        <v>89</v>
      </c>
      <c r="D5" t="s">
        <v>102</v>
      </c>
      <c r="E5">
        <v>84</v>
      </c>
      <c r="F5">
        <v>84</v>
      </c>
      <c r="G5">
        <f t="shared" si="0"/>
        <v>79</v>
      </c>
      <c r="H5">
        <v>66.900000000000006</v>
      </c>
      <c r="I5">
        <v>123</v>
      </c>
      <c r="J5" s="25">
        <f t="shared" si="1"/>
        <v>15.7</v>
      </c>
      <c r="K5" s="61">
        <v>0</v>
      </c>
      <c r="M5">
        <v>5</v>
      </c>
      <c r="R5" s="142"/>
      <c r="S5" s="142"/>
    </row>
    <row r="6" spans="1:65" ht="15.05" x14ac:dyDescent="0.2">
      <c r="A6" s="24">
        <v>45715</v>
      </c>
      <c r="B6">
        <v>72</v>
      </c>
      <c r="C6" t="s">
        <v>73</v>
      </c>
      <c r="D6" t="s">
        <v>102</v>
      </c>
      <c r="E6">
        <v>86</v>
      </c>
      <c r="F6">
        <v>86</v>
      </c>
      <c r="G6">
        <f t="shared" si="0"/>
        <v>80</v>
      </c>
      <c r="H6">
        <v>65.900000000000006</v>
      </c>
      <c r="I6">
        <v>115</v>
      </c>
      <c r="J6" s="25">
        <f t="shared" si="1"/>
        <v>19.8</v>
      </c>
      <c r="K6" s="61">
        <v>0</v>
      </c>
      <c r="M6">
        <f>IF(E6&gt;0,ROUND(SUM($M$25*I6)/113+(H6-B6),0),0)</f>
        <v>6</v>
      </c>
      <c r="R6" s="142" t="s">
        <v>28</v>
      </c>
      <c r="S6" s="142"/>
      <c r="T6" s="142" t="s">
        <v>28</v>
      </c>
    </row>
    <row r="7" spans="1:65" ht="13.6" customHeight="1" x14ac:dyDescent="0.2">
      <c r="A7" s="24">
        <v>45723</v>
      </c>
      <c r="B7">
        <v>71</v>
      </c>
      <c r="C7" t="s">
        <v>107</v>
      </c>
      <c r="D7" t="s">
        <v>102</v>
      </c>
      <c r="E7">
        <v>79</v>
      </c>
      <c r="F7">
        <v>79</v>
      </c>
      <c r="G7">
        <f t="shared" si="0"/>
        <v>75</v>
      </c>
      <c r="H7">
        <v>65.099999999999994</v>
      </c>
      <c r="I7">
        <v>116</v>
      </c>
      <c r="J7" s="25">
        <f t="shared" si="1"/>
        <v>13.5</v>
      </c>
      <c r="K7" s="61">
        <v>0</v>
      </c>
      <c r="L7" s="25">
        <v>13.5</v>
      </c>
      <c r="M7">
        <v>4</v>
      </c>
      <c r="N7" s="98"/>
      <c r="P7" s="98"/>
      <c r="Q7" s="142"/>
      <c r="R7" s="142" t="s">
        <v>28</v>
      </c>
      <c r="S7" s="142" t="s">
        <v>28</v>
      </c>
      <c r="T7" s="142" t="s">
        <v>28</v>
      </c>
      <c r="U7" s="143" t="s">
        <v>28</v>
      </c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</row>
    <row r="8" spans="1:65" ht="15.05" customHeight="1" x14ac:dyDescent="0.2">
      <c r="A8" s="24">
        <v>45725</v>
      </c>
      <c r="B8">
        <v>72</v>
      </c>
      <c r="C8" s="114" t="s">
        <v>73</v>
      </c>
      <c r="D8" s="114" t="s">
        <v>102</v>
      </c>
      <c r="E8" s="115">
        <v>87</v>
      </c>
      <c r="F8" s="115">
        <v>87</v>
      </c>
      <c r="G8">
        <f t="shared" si="0"/>
        <v>81</v>
      </c>
      <c r="H8" s="38">
        <v>65.900000000000006</v>
      </c>
      <c r="I8" s="115">
        <v>115</v>
      </c>
      <c r="J8" s="25">
        <f t="shared" si="1"/>
        <v>20.7</v>
      </c>
      <c r="K8" s="34">
        <v>0</v>
      </c>
      <c r="M8">
        <f>IF(E8&gt;0,ROUND(SUM($M$25*I8)/113+(H8-B8),0),0)</f>
        <v>6</v>
      </c>
      <c r="Q8" s="142"/>
      <c r="R8" s="142"/>
      <c r="S8" s="142" t="s">
        <v>28</v>
      </c>
      <c r="T8" t="s">
        <v>28</v>
      </c>
      <c r="U8" s="143" t="s">
        <v>28</v>
      </c>
    </row>
    <row r="9" spans="1:65" ht="15.05" x14ac:dyDescent="0.25">
      <c r="A9" s="24">
        <v>45727</v>
      </c>
      <c r="B9">
        <v>71</v>
      </c>
      <c r="C9" s="114" t="s">
        <v>78</v>
      </c>
      <c r="D9" s="114" t="s">
        <v>95</v>
      </c>
      <c r="E9" s="115">
        <v>78</v>
      </c>
      <c r="F9" s="115">
        <v>78</v>
      </c>
      <c r="G9">
        <f t="shared" si="0"/>
        <v>75</v>
      </c>
      <c r="H9" s="38">
        <v>65.099999999999994</v>
      </c>
      <c r="I9" s="115">
        <v>112</v>
      </c>
      <c r="J9" s="56">
        <f t="shared" si="1"/>
        <v>13</v>
      </c>
      <c r="K9" s="34">
        <v>0</v>
      </c>
      <c r="L9" s="25">
        <v>13</v>
      </c>
      <c r="M9">
        <v>3</v>
      </c>
      <c r="S9" s="141"/>
      <c r="T9" s="143" t="s">
        <v>28</v>
      </c>
    </row>
    <row r="10" spans="1:65" ht="15.05" x14ac:dyDescent="0.25">
      <c r="A10" s="24">
        <v>45728</v>
      </c>
      <c r="B10">
        <v>72</v>
      </c>
      <c r="C10" s="114" t="s">
        <v>91</v>
      </c>
      <c r="D10" s="114" t="s">
        <v>102</v>
      </c>
      <c r="E10" s="115">
        <v>87</v>
      </c>
      <c r="F10" s="115">
        <v>86</v>
      </c>
      <c r="G10">
        <f t="shared" si="0"/>
        <v>81</v>
      </c>
      <c r="H10" s="38">
        <v>65.900000000000006</v>
      </c>
      <c r="I10" s="115">
        <v>115</v>
      </c>
      <c r="J10" s="56">
        <f t="shared" si="1"/>
        <v>19.8</v>
      </c>
      <c r="K10" s="34">
        <v>0</v>
      </c>
      <c r="M10">
        <f>IF(E10&gt;0,ROUND(SUM($M$25*I10)/113+(H10-B10),0),0)</f>
        <v>6</v>
      </c>
      <c r="S10" s="141"/>
      <c r="T10" s="141"/>
      <c r="U10" s="181"/>
      <c r="V10" s="182"/>
    </row>
    <row r="11" spans="1:65" ht="15.05" x14ac:dyDescent="0.25">
      <c r="A11" s="24">
        <v>45735</v>
      </c>
      <c r="B11">
        <v>72</v>
      </c>
      <c r="C11" s="114" t="s">
        <v>75</v>
      </c>
      <c r="D11" s="114" t="s">
        <v>95</v>
      </c>
      <c r="E11" s="115">
        <v>85</v>
      </c>
      <c r="F11" s="115">
        <v>85</v>
      </c>
      <c r="G11">
        <f t="shared" si="0"/>
        <v>80</v>
      </c>
      <c r="H11" s="38">
        <v>65.3</v>
      </c>
      <c r="I11" s="115">
        <v>115</v>
      </c>
      <c r="J11" s="56">
        <f t="shared" si="1"/>
        <v>19.399999999999999</v>
      </c>
      <c r="K11" s="34">
        <v>0</v>
      </c>
      <c r="M11">
        <v>5</v>
      </c>
      <c r="R11" s="144"/>
      <c r="S11" s="141"/>
      <c r="T11" s="141"/>
      <c r="U11" s="181"/>
      <c r="V11" s="182"/>
    </row>
    <row r="12" spans="1:65" ht="15.05" x14ac:dyDescent="0.2">
      <c r="A12" s="24">
        <v>45739</v>
      </c>
      <c r="B12">
        <v>72</v>
      </c>
      <c r="C12" s="114" t="s">
        <v>73</v>
      </c>
      <c r="D12" s="114" t="s">
        <v>102</v>
      </c>
      <c r="E12" s="115">
        <v>83</v>
      </c>
      <c r="F12" s="115">
        <v>83</v>
      </c>
      <c r="G12">
        <f t="shared" si="0"/>
        <v>77</v>
      </c>
      <c r="H12" s="38">
        <v>65.900000000000006</v>
      </c>
      <c r="I12" s="115">
        <v>115</v>
      </c>
      <c r="J12" s="25">
        <f t="shared" si="1"/>
        <v>16.8</v>
      </c>
      <c r="K12" s="34">
        <v>0</v>
      </c>
      <c r="M12">
        <v>6</v>
      </c>
      <c r="R12" s="142"/>
      <c r="S12" s="183"/>
      <c r="V12" s="182"/>
    </row>
    <row r="13" spans="1:65" ht="15.05" x14ac:dyDescent="0.2">
      <c r="A13" s="24">
        <v>45741</v>
      </c>
      <c r="B13">
        <v>72</v>
      </c>
      <c r="C13" s="114" t="s">
        <v>125</v>
      </c>
      <c r="D13" s="114" t="s">
        <v>102</v>
      </c>
      <c r="E13" s="115">
        <v>78</v>
      </c>
      <c r="F13" s="115">
        <v>78</v>
      </c>
      <c r="G13">
        <f t="shared" si="0"/>
        <v>72</v>
      </c>
      <c r="H13" s="38">
        <v>66.400000000000006</v>
      </c>
      <c r="I13" s="115">
        <v>110</v>
      </c>
      <c r="J13" s="25">
        <f t="shared" si="1"/>
        <v>11.9</v>
      </c>
      <c r="K13" s="34">
        <v>0</v>
      </c>
      <c r="L13" s="25">
        <v>11.9</v>
      </c>
      <c r="M13">
        <f>IF(E13&gt;0,ROUND(SUM($M$25*I13)/113+(H13-B13),0),0)</f>
        <v>6</v>
      </c>
      <c r="S13" s="183"/>
      <c r="T13" s="142" t="s">
        <v>28</v>
      </c>
      <c r="V13" s="182"/>
    </row>
    <row r="14" spans="1:65" ht="15.05" customHeight="1" x14ac:dyDescent="0.2">
      <c r="A14" s="24">
        <v>45742</v>
      </c>
      <c r="B14">
        <v>70</v>
      </c>
      <c r="C14" s="114" t="s">
        <v>111</v>
      </c>
      <c r="D14" s="114" t="s">
        <v>102</v>
      </c>
      <c r="E14" s="115">
        <v>78</v>
      </c>
      <c r="F14" s="115">
        <v>78</v>
      </c>
      <c r="G14">
        <f t="shared" si="0"/>
        <v>70</v>
      </c>
      <c r="H14" s="38">
        <v>65.599999999999994</v>
      </c>
      <c r="I14" s="115">
        <v>116</v>
      </c>
      <c r="J14" s="56">
        <f t="shared" si="1"/>
        <v>12.1</v>
      </c>
      <c r="L14" s="25">
        <v>12.1</v>
      </c>
      <c r="M14">
        <f>IF(E14&gt;0,ROUND(SUM($M$25*I14)/113+(H14-B14),0),0)</f>
        <v>8</v>
      </c>
      <c r="S14" s="145"/>
      <c r="T14" s="142" t="s">
        <v>28</v>
      </c>
      <c r="U14" s="146" t="s">
        <v>28</v>
      </c>
    </row>
    <row r="15" spans="1:65" ht="14.4" x14ac:dyDescent="0.2">
      <c r="A15" s="24">
        <v>45746</v>
      </c>
      <c r="B15">
        <v>72</v>
      </c>
      <c r="C15" s="114" t="s">
        <v>73</v>
      </c>
      <c r="D15" s="114" t="s">
        <v>102</v>
      </c>
      <c r="E15" s="115">
        <v>80</v>
      </c>
      <c r="F15" s="115">
        <v>80</v>
      </c>
      <c r="G15">
        <f t="shared" si="0"/>
        <v>74</v>
      </c>
      <c r="H15" s="38">
        <v>65.900000000000006</v>
      </c>
      <c r="I15" s="115">
        <v>115</v>
      </c>
      <c r="J15" s="25">
        <f t="shared" si="1"/>
        <v>13.9</v>
      </c>
      <c r="K15" s="34">
        <v>0</v>
      </c>
      <c r="L15" s="25">
        <v>13.9</v>
      </c>
      <c r="M15">
        <v>6</v>
      </c>
      <c r="S15" s="147"/>
      <c r="U15" s="146" t="s">
        <v>28</v>
      </c>
    </row>
    <row r="16" spans="1:65" x14ac:dyDescent="0.2">
      <c r="A16" s="24">
        <v>45748</v>
      </c>
      <c r="B16">
        <v>70</v>
      </c>
      <c r="C16" s="114" t="s">
        <v>79</v>
      </c>
      <c r="D16" s="114" t="s">
        <v>202</v>
      </c>
      <c r="E16" s="115">
        <v>81</v>
      </c>
      <c r="F16" s="115">
        <v>81</v>
      </c>
      <c r="G16">
        <f t="shared" si="0"/>
        <v>75</v>
      </c>
      <c r="H16" s="38">
        <v>64.3</v>
      </c>
      <c r="I16" s="115">
        <v>114</v>
      </c>
      <c r="J16" s="25">
        <f t="shared" si="1"/>
        <v>16.600000000000001</v>
      </c>
      <c r="K16" s="34">
        <v>0</v>
      </c>
      <c r="M16">
        <v>6</v>
      </c>
      <c r="S16" s="145"/>
    </row>
    <row r="17" spans="1:22" x14ac:dyDescent="0.2">
      <c r="A17" s="24">
        <v>45749</v>
      </c>
      <c r="B17">
        <v>72</v>
      </c>
      <c r="C17" s="114" t="s">
        <v>96</v>
      </c>
      <c r="D17" s="114" t="s">
        <v>74</v>
      </c>
      <c r="E17" s="115">
        <v>95</v>
      </c>
      <c r="F17" s="115">
        <v>94</v>
      </c>
      <c r="G17">
        <f t="shared" si="0"/>
        <v>85</v>
      </c>
      <c r="H17" s="38">
        <v>68.3</v>
      </c>
      <c r="I17" s="115">
        <v>125</v>
      </c>
      <c r="J17" s="56">
        <f t="shared" si="1"/>
        <v>23.2</v>
      </c>
      <c r="M17">
        <v>10</v>
      </c>
      <c r="S17" s="145"/>
    </row>
    <row r="18" spans="1:22" x14ac:dyDescent="0.2">
      <c r="A18" s="24">
        <v>45753</v>
      </c>
      <c r="B18">
        <v>72</v>
      </c>
      <c r="C18" t="s">
        <v>89</v>
      </c>
      <c r="D18" t="s">
        <v>102</v>
      </c>
      <c r="E18">
        <v>83</v>
      </c>
      <c r="F18">
        <v>83</v>
      </c>
      <c r="G18">
        <f t="shared" si="0"/>
        <v>78</v>
      </c>
      <c r="H18">
        <v>66.900000000000006</v>
      </c>
      <c r="I18">
        <v>123</v>
      </c>
      <c r="J18" s="25">
        <f t="shared" si="1"/>
        <v>14.8</v>
      </c>
      <c r="K18" s="61">
        <v>0</v>
      </c>
      <c r="L18" s="162" t="s">
        <v>28</v>
      </c>
      <c r="M18">
        <v>5</v>
      </c>
    </row>
    <row r="19" spans="1:22" x14ac:dyDescent="0.2">
      <c r="A19" s="24">
        <v>45756</v>
      </c>
      <c r="B19">
        <v>71</v>
      </c>
      <c r="C19" s="114" t="s">
        <v>78</v>
      </c>
      <c r="D19" s="114" t="s">
        <v>95</v>
      </c>
      <c r="E19" s="115">
        <v>82</v>
      </c>
      <c r="F19" s="115">
        <v>82</v>
      </c>
      <c r="G19">
        <f t="shared" si="0"/>
        <v>76</v>
      </c>
      <c r="H19" s="38">
        <v>65.099999999999994</v>
      </c>
      <c r="I19" s="115">
        <v>112</v>
      </c>
      <c r="J19" s="56">
        <f t="shared" si="1"/>
        <v>17.100000000000001</v>
      </c>
      <c r="M19">
        <v>6</v>
      </c>
    </row>
    <row r="20" spans="1:22" x14ac:dyDescent="0.2">
      <c r="A20" s="24">
        <v>45762</v>
      </c>
      <c r="B20">
        <v>72</v>
      </c>
      <c r="C20" s="158" t="s">
        <v>246</v>
      </c>
      <c r="D20" s="158" t="s">
        <v>102</v>
      </c>
      <c r="E20" s="115">
        <v>76</v>
      </c>
      <c r="F20" s="115">
        <v>76</v>
      </c>
      <c r="G20">
        <f t="shared" si="0"/>
        <v>68</v>
      </c>
      <c r="H20" s="38">
        <v>67.8</v>
      </c>
      <c r="I20" s="115">
        <v>114</v>
      </c>
      <c r="J20" s="56">
        <f t="shared" si="1"/>
        <v>8.1</v>
      </c>
      <c r="K20" s="157">
        <v>0</v>
      </c>
      <c r="L20" s="25">
        <v>8.1</v>
      </c>
      <c r="M20">
        <f>IF(E20&gt;0,ROUND(SUM($M$25*I20)/113+(H20-B20),0),0)</f>
        <v>8</v>
      </c>
    </row>
    <row r="21" spans="1:22" ht="12.8" customHeight="1" x14ac:dyDescent="0.2">
      <c r="A21" s="24">
        <v>45762</v>
      </c>
      <c r="B21">
        <v>72</v>
      </c>
      <c r="C21" s="114" t="s">
        <v>245</v>
      </c>
      <c r="D21" s="114" t="s">
        <v>102</v>
      </c>
      <c r="E21" s="115">
        <v>83</v>
      </c>
      <c r="F21" s="115">
        <v>83</v>
      </c>
      <c r="G21">
        <f t="shared" si="0"/>
        <v>76</v>
      </c>
      <c r="H21" s="38">
        <v>66.400000000000006</v>
      </c>
      <c r="I21" s="115">
        <v>118</v>
      </c>
      <c r="J21" s="56">
        <f t="shared" si="1"/>
        <v>15.9</v>
      </c>
      <c r="K21" s="157">
        <v>0</v>
      </c>
      <c r="M21">
        <f>IF(E21&gt;0,ROUND(SUM($M$25*I21)/113+(H21-B21),0),0)</f>
        <v>7</v>
      </c>
      <c r="T21" s="143" t="s">
        <v>28</v>
      </c>
    </row>
    <row r="22" spans="1:22" ht="15.05" x14ac:dyDescent="0.2">
      <c r="A22" s="24">
        <v>45769</v>
      </c>
      <c r="B22">
        <v>71</v>
      </c>
      <c r="C22" s="114" t="s">
        <v>78</v>
      </c>
      <c r="D22" s="114" t="s">
        <v>95</v>
      </c>
      <c r="E22" s="115">
        <v>79</v>
      </c>
      <c r="F22" s="115">
        <v>79</v>
      </c>
      <c r="G22">
        <f t="shared" si="0"/>
        <v>73</v>
      </c>
      <c r="H22" s="38">
        <v>68.099999999999994</v>
      </c>
      <c r="I22" s="115">
        <v>112</v>
      </c>
      <c r="J22" s="56">
        <f t="shared" si="1"/>
        <v>11</v>
      </c>
      <c r="L22" s="25">
        <v>11</v>
      </c>
      <c r="M22">
        <v>6</v>
      </c>
      <c r="N22" s="98"/>
      <c r="O22" s="98"/>
      <c r="V22" s="142"/>
    </row>
    <row r="23" spans="1:22" x14ac:dyDescent="0.2">
      <c r="A23" s="24">
        <v>45770</v>
      </c>
      <c r="B23">
        <v>72</v>
      </c>
      <c r="C23" s="114" t="s">
        <v>89</v>
      </c>
      <c r="D23" s="114" t="s">
        <v>102</v>
      </c>
      <c r="E23" s="115">
        <v>84</v>
      </c>
      <c r="F23" s="115">
        <v>84</v>
      </c>
      <c r="G23">
        <f t="shared" si="0"/>
        <v>76</v>
      </c>
      <c r="H23" s="38">
        <v>66.900000000000006</v>
      </c>
      <c r="I23" s="115">
        <v>123</v>
      </c>
      <c r="J23" s="56">
        <f t="shared" si="1"/>
        <v>15.7</v>
      </c>
      <c r="M23">
        <f>IF(E23&gt;0,ROUND(SUM($M$25*I23)/113+(H23-B23),0),0)</f>
        <v>8</v>
      </c>
      <c r="N23" s="98"/>
    </row>
    <row r="24" spans="1:22" x14ac:dyDescent="0.2">
      <c r="N24" s="98"/>
    </row>
    <row r="25" spans="1:22" ht="15.05" x14ac:dyDescent="0.25">
      <c r="A25" s="24" t="s">
        <v>28</v>
      </c>
      <c r="G25" t="s">
        <v>28</v>
      </c>
      <c r="J25" s="56" t="s">
        <v>28</v>
      </c>
      <c r="K25" s="25">
        <v>0</v>
      </c>
      <c r="L25" s="25">
        <f>SUM(L4:L23)</f>
        <v>97.5</v>
      </c>
      <c r="M25" s="38">
        <f>TRUNC(SUM(L25/8),1)</f>
        <v>12.1</v>
      </c>
      <c r="O25" t="s">
        <v>92</v>
      </c>
      <c r="P25" s="176"/>
      <c r="Q25" s="176"/>
      <c r="R25" s="141"/>
      <c r="V25" s="142"/>
    </row>
    <row r="26" spans="1:22" ht="15.05" x14ac:dyDescent="0.25">
      <c r="A26" s="36"/>
      <c r="G26" t="s">
        <v>28</v>
      </c>
      <c r="H26" s="37" t="s">
        <v>28</v>
      </c>
      <c r="I26" s="37" t="s">
        <v>28</v>
      </c>
      <c r="J26" s="56" t="s">
        <v>28</v>
      </c>
      <c r="K26" s="25" t="s">
        <v>28</v>
      </c>
      <c r="L26" s="38"/>
      <c r="M26">
        <f>IF(E26&gt;0,ROUND(SUM($M$25*I26)/113+(H26-B26),0),0)</f>
        <v>0</v>
      </c>
      <c r="O26" s="39" t="s">
        <v>28</v>
      </c>
      <c r="P26" s="26"/>
      <c r="R26" s="141" t="s">
        <v>28</v>
      </c>
      <c r="V26" s="142"/>
    </row>
    <row r="27" spans="1:22" ht="12.8" customHeight="1" x14ac:dyDescent="0.2">
      <c r="A27" s="24">
        <v>45775</v>
      </c>
      <c r="B27">
        <v>72</v>
      </c>
      <c r="C27" s="114" t="s">
        <v>108</v>
      </c>
      <c r="D27" s="114" t="s">
        <v>102</v>
      </c>
      <c r="E27" s="115">
        <v>91</v>
      </c>
      <c r="F27" s="115">
        <v>91</v>
      </c>
      <c r="G27">
        <f>(SUM(E27-M27))</f>
        <v>84</v>
      </c>
      <c r="H27" s="38">
        <v>67.599999999999994</v>
      </c>
      <c r="I27" s="115">
        <v>110</v>
      </c>
      <c r="J27" s="56">
        <f>ROUND(SUM((F27-H27)*113/I27),1)-$K$25</f>
        <v>24</v>
      </c>
      <c r="K27" s="157">
        <v>0</v>
      </c>
      <c r="M27">
        <f>IF(E27&gt;0,ROUND(SUM($M$25*I27)/113+(H27-B27),0),0)</f>
        <v>7</v>
      </c>
      <c r="T27" s="143" t="s">
        <v>28</v>
      </c>
    </row>
    <row r="28" spans="1:22" ht="15.05" x14ac:dyDescent="0.25">
      <c r="A28" s="24">
        <v>45777</v>
      </c>
      <c r="B28">
        <v>72</v>
      </c>
      <c r="C28" s="114" t="s">
        <v>75</v>
      </c>
      <c r="D28" s="114" t="s">
        <v>95</v>
      </c>
      <c r="E28" s="115">
        <v>85</v>
      </c>
      <c r="F28" s="115">
        <v>85</v>
      </c>
      <c r="G28">
        <f>(SUM(E28-M28))</f>
        <v>79</v>
      </c>
      <c r="H28" s="38">
        <v>65.3</v>
      </c>
      <c r="I28" s="115">
        <v>115</v>
      </c>
      <c r="J28" s="56">
        <f>ROUND(SUM((F28-H28)*113/I28),1)-$K$25</f>
        <v>19.399999999999999</v>
      </c>
      <c r="M28">
        <f>IF(E28&gt;0,ROUND(SUM($M$25*I28)/113+(H28-B28),0),0)</f>
        <v>6</v>
      </c>
      <c r="O28" s="39"/>
      <c r="P28" s="26"/>
      <c r="R28" s="141"/>
      <c r="V28" s="142"/>
    </row>
    <row r="29" spans="1:22" ht="15.05" x14ac:dyDescent="0.25">
      <c r="O29" s="39"/>
      <c r="P29" s="26"/>
      <c r="R29" s="141"/>
      <c r="V29" s="142"/>
    </row>
    <row r="30" spans="1:22" ht="15.05" x14ac:dyDescent="0.25">
      <c r="O30" s="39"/>
      <c r="P30" s="26"/>
      <c r="R30" s="141"/>
      <c r="V30" s="142"/>
    </row>
    <row r="31" spans="1:22" ht="15.05" x14ac:dyDescent="0.25">
      <c r="O31" s="39"/>
      <c r="P31" s="26"/>
      <c r="R31" s="141"/>
      <c r="V31" s="142"/>
    </row>
    <row r="32" spans="1:22" x14ac:dyDescent="0.2">
      <c r="O32" s="39" t="s">
        <v>28</v>
      </c>
      <c r="P32" s="26"/>
      <c r="Q32" s="40"/>
    </row>
    <row r="33" spans="8:17" x14ac:dyDescent="0.2">
      <c r="O33" s="39" t="s">
        <v>28</v>
      </c>
      <c r="P33" s="26"/>
      <c r="Q33" s="40"/>
    </row>
    <row r="34" spans="8:17" x14ac:dyDescent="0.2">
      <c r="O34" s="39" t="s">
        <v>28</v>
      </c>
      <c r="P34" s="26"/>
      <c r="Q34" s="40"/>
    </row>
    <row r="35" spans="8:17" x14ac:dyDescent="0.2">
      <c r="O35" s="39" t="s">
        <v>28</v>
      </c>
    </row>
    <row r="36" spans="8:17" x14ac:dyDescent="0.2">
      <c r="O36" s="39" t="s">
        <v>28</v>
      </c>
    </row>
    <row r="37" spans="8:17" x14ac:dyDescent="0.2">
      <c r="O37" s="39" t="s">
        <v>28</v>
      </c>
    </row>
    <row r="38" spans="8:17" x14ac:dyDescent="0.2">
      <c r="O38" s="39" t="s">
        <v>28</v>
      </c>
    </row>
    <row r="39" spans="8:17" x14ac:dyDescent="0.2">
      <c r="O39" s="39" t="s">
        <v>28</v>
      </c>
    </row>
    <row r="40" spans="8:17" x14ac:dyDescent="0.2">
      <c r="H40" s="26"/>
      <c r="L40" s="26"/>
      <c r="O40" s="39" t="s">
        <v>28</v>
      </c>
    </row>
    <row r="41" spans="8:17" x14ac:dyDescent="0.2">
      <c r="O41" s="39" t="s">
        <v>28</v>
      </c>
    </row>
    <row r="42" spans="8:17" x14ac:dyDescent="0.2">
      <c r="O42" s="39" t="s">
        <v>28</v>
      </c>
    </row>
    <row r="43" spans="8:17" x14ac:dyDescent="0.2">
      <c r="O43" s="2" t="s">
        <v>28</v>
      </c>
    </row>
    <row r="44" spans="8:17" x14ac:dyDescent="0.2">
      <c r="O44" s="2" t="s">
        <v>28</v>
      </c>
    </row>
    <row r="45" spans="8:17" x14ac:dyDescent="0.2">
      <c r="N45" s="98"/>
      <c r="O45" s="39" t="s">
        <v>28</v>
      </c>
    </row>
    <row r="46" spans="8:17" x14ac:dyDescent="0.2">
      <c r="M46" s="148"/>
    </row>
  </sheetData>
  <sortState xmlns:xlrd2="http://schemas.microsoft.com/office/spreadsheetml/2017/richdata2" ref="A4:M23">
    <sortCondition ref="A4:A23"/>
  </sortState>
  <mergeCells count="5">
    <mergeCell ref="A1:M1"/>
    <mergeCell ref="U10:U11"/>
    <mergeCell ref="V10:V13"/>
    <mergeCell ref="S12:S13"/>
    <mergeCell ref="P25:Q25"/>
  </mergeCells>
  <conditionalFormatting sqref="J27:J33">
    <cfRule type="cellIs" dxfId="38" priority="1" stopIfTrue="1" operator="equal">
      <formula>0</formula>
    </cfRule>
    <cfRule type="cellIs" dxfId="37" priority="2" stopIfTrue="1" operator="lessThanOrEqual">
      <formula>$M$25-10</formula>
    </cfRule>
    <cfRule type="cellIs" dxfId="36" priority="3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36"/>
  <sheetViews>
    <sheetView topLeftCell="A2" zoomScale="110" workbookViewId="0">
      <selection activeCell="A29" sqref="A29"/>
    </sheetView>
  </sheetViews>
  <sheetFormatPr defaultColWidth="11.62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5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style="25" customWidth="1"/>
    <col min="14" max="65" width="8.875" customWidth="1"/>
  </cols>
  <sheetData>
    <row r="1" spans="1:13" ht="25.55" customHeight="1" x14ac:dyDescent="0.2">
      <c r="A1" s="174" t="s">
        <v>203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0" t="s">
        <v>72</v>
      </c>
    </row>
    <row r="3" spans="1:13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0"/>
    </row>
    <row r="4" spans="1:13" x14ac:dyDescent="0.2">
      <c r="A4" s="24">
        <v>45378</v>
      </c>
      <c r="B4">
        <v>72</v>
      </c>
      <c r="C4" t="s">
        <v>73</v>
      </c>
      <c r="D4" t="s">
        <v>102</v>
      </c>
      <c r="E4">
        <v>93</v>
      </c>
      <c r="F4">
        <v>93</v>
      </c>
      <c r="G4">
        <f t="shared" ref="G4:G23" si="0">(SUM(E4-M4))</f>
        <v>81</v>
      </c>
      <c r="H4">
        <v>65.900000000000006</v>
      </c>
      <c r="I4">
        <v>115</v>
      </c>
      <c r="J4" s="25">
        <f t="shared" ref="J4:J23" si="1">ROUND(SUM((F4-H4)*113/I4),1)-$K$25</f>
        <v>26.6</v>
      </c>
      <c r="K4" s="61">
        <v>0</v>
      </c>
      <c r="M4" s="102">
        <v>12</v>
      </c>
    </row>
    <row r="5" spans="1:13" x14ac:dyDescent="0.2">
      <c r="A5" s="24">
        <v>45392</v>
      </c>
      <c r="B5">
        <v>72</v>
      </c>
      <c r="C5" t="s">
        <v>77</v>
      </c>
      <c r="D5" t="s">
        <v>95</v>
      </c>
      <c r="E5">
        <v>94</v>
      </c>
      <c r="F5">
        <v>94</v>
      </c>
      <c r="G5">
        <f t="shared" si="0"/>
        <v>83</v>
      </c>
      <c r="H5">
        <v>66.2</v>
      </c>
      <c r="I5">
        <v>111</v>
      </c>
      <c r="J5" s="25">
        <f t="shared" si="1"/>
        <v>28.3</v>
      </c>
      <c r="M5" s="102">
        <v>11</v>
      </c>
    </row>
    <row r="6" spans="1:13" x14ac:dyDescent="0.2">
      <c r="A6" s="24">
        <v>45399</v>
      </c>
      <c r="B6">
        <v>71</v>
      </c>
      <c r="C6" t="s">
        <v>78</v>
      </c>
      <c r="D6" t="s">
        <v>95</v>
      </c>
      <c r="E6">
        <v>86</v>
      </c>
      <c r="F6">
        <v>86</v>
      </c>
      <c r="G6">
        <f t="shared" si="0"/>
        <v>75</v>
      </c>
      <c r="H6">
        <v>65.099999999999994</v>
      </c>
      <c r="I6">
        <v>112</v>
      </c>
      <c r="J6" s="25">
        <f t="shared" si="1"/>
        <v>21.1</v>
      </c>
      <c r="K6" s="61">
        <v>0</v>
      </c>
      <c r="M6" s="102">
        <v>11</v>
      </c>
    </row>
    <row r="7" spans="1:13" x14ac:dyDescent="0.2">
      <c r="A7" s="24">
        <v>45406</v>
      </c>
      <c r="B7">
        <v>72</v>
      </c>
      <c r="C7" t="s">
        <v>106</v>
      </c>
      <c r="D7" t="s">
        <v>95</v>
      </c>
      <c r="E7">
        <v>89</v>
      </c>
      <c r="F7">
        <v>88</v>
      </c>
      <c r="G7">
        <f t="shared" si="0"/>
        <v>75</v>
      </c>
      <c r="H7">
        <v>67.3</v>
      </c>
      <c r="I7">
        <v>119</v>
      </c>
      <c r="J7" s="25">
        <f t="shared" si="1"/>
        <v>19.7</v>
      </c>
      <c r="K7" s="61">
        <v>0</v>
      </c>
      <c r="L7" s="25">
        <v>19.7</v>
      </c>
      <c r="M7" s="102">
        <v>14</v>
      </c>
    </row>
    <row r="8" spans="1:13" x14ac:dyDescent="0.2">
      <c r="A8" s="24">
        <v>45420</v>
      </c>
      <c r="B8">
        <v>72</v>
      </c>
      <c r="C8" t="s">
        <v>81</v>
      </c>
      <c r="D8" t="s">
        <v>102</v>
      </c>
      <c r="E8">
        <v>98</v>
      </c>
      <c r="F8">
        <v>98</v>
      </c>
      <c r="G8">
        <f t="shared" si="0"/>
        <v>83</v>
      </c>
      <c r="H8">
        <v>68.8</v>
      </c>
      <c r="I8">
        <v>122</v>
      </c>
      <c r="J8" s="25">
        <f t="shared" si="1"/>
        <v>27</v>
      </c>
      <c r="K8" s="61">
        <v>0</v>
      </c>
      <c r="M8" s="102">
        <v>15</v>
      </c>
    </row>
    <row r="9" spans="1:13" x14ac:dyDescent="0.2">
      <c r="A9" s="24">
        <v>45434</v>
      </c>
      <c r="B9">
        <v>72</v>
      </c>
      <c r="C9" t="s">
        <v>75</v>
      </c>
      <c r="D9" t="s">
        <v>95</v>
      </c>
      <c r="E9">
        <v>87</v>
      </c>
      <c r="F9">
        <v>87</v>
      </c>
      <c r="G9">
        <f t="shared" si="0"/>
        <v>76</v>
      </c>
      <c r="H9">
        <v>65.3</v>
      </c>
      <c r="I9">
        <v>115</v>
      </c>
      <c r="J9" s="25">
        <f t="shared" si="1"/>
        <v>21.3</v>
      </c>
      <c r="K9" s="61">
        <v>0</v>
      </c>
      <c r="M9" s="102">
        <v>11</v>
      </c>
    </row>
    <row r="10" spans="1:13" x14ac:dyDescent="0.2">
      <c r="A10" s="24">
        <v>45441</v>
      </c>
      <c r="B10">
        <v>72</v>
      </c>
      <c r="C10" t="s">
        <v>88</v>
      </c>
      <c r="D10" t="s">
        <v>74</v>
      </c>
      <c r="E10">
        <v>87</v>
      </c>
      <c r="F10">
        <v>87</v>
      </c>
      <c r="G10">
        <f t="shared" si="0"/>
        <v>74</v>
      </c>
      <c r="H10">
        <v>67.400000000000006</v>
      </c>
      <c r="I10">
        <v>117</v>
      </c>
      <c r="J10" s="25">
        <f t="shared" si="1"/>
        <v>18.899999999999999</v>
      </c>
      <c r="K10" s="61">
        <v>0</v>
      </c>
      <c r="L10" s="25">
        <v>18.899999999999999</v>
      </c>
      <c r="M10" s="102">
        <v>13</v>
      </c>
    </row>
    <row r="11" spans="1:13" x14ac:dyDescent="0.2">
      <c r="A11" s="24">
        <v>45448</v>
      </c>
      <c r="B11">
        <v>72</v>
      </c>
      <c r="C11" t="s">
        <v>89</v>
      </c>
      <c r="D11" t="s">
        <v>102</v>
      </c>
      <c r="E11">
        <v>93</v>
      </c>
      <c r="F11">
        <v>93</v>
      </c>
      <c r="G11">
        <f t="shared" si="0"/>
        <v>79</v>
      </c>
      <c r="H11">
        <v>66.900000000000006</v>
      </c>
      <c r="I11">
        <v>123</v>
      </c>
      <c r="J11" s="25">
        <f t="shared" si="1"/>
        <v>24</v>
      </c>
      <c r="M11" s="102">
        <v>14</v>
      </c>
    </row>
    <row r="12" spans="1:13" x14ac:dyDescent="0.2">
      <c r="A12" s="24">
        <v>45455</v>
      </c>
      <c r="B12">
        <v>72</v>
      </c>
      <c r="C12" t="s">
        <v>96</v>
      </c>
      <c r="D12" t="s">
        <v>74</v>
      </c>
      <c r="E12">
        <v>91</v>
      </c>
      <c r="F12">
        <v>91</v>
      </c>
      <c r="G12">
        <f t="shared" si="0"/>
        <v>76</v>
      </c>
      <c r="H12">
        <v>68.3</v>
      </c>
      <c r="I12">
        <v>125</v>
      </c>
      <c r="J12" s="25">
        <f t="shared" si="1"/>
        <v>20.5</v>
      </c>
      <c r="K12" s="61">
        <v>0</v>
      </c>
      <c r="L12" s="25">
        <v>20.5</v>
      </c>
      <c r="M12" s="102">
        <v>15</v>
      </c>
    </row>
    <row r="13" spans="1:13" x14ac:dyDescent="0.2">
      <c r="A13" s="24">
        <v>45504</v>
      </c>
      <c r="B13">
        <v>72</v>
      </c>
      <c r="C13" t="s">
        <v>81</v>
      </c>
      <c r="D13" t="s">
        <v>102</v>
      </c>
      <c r="E13">
        <v>94</v>
      </c>
      <c r="F13">
        <v>94</v>
      </c>
      <c r="G13">
        <f t="shared" si="0"/>
        <v>79</v>
      </c>
      <c r="H13">
        <v>68.8</v>
      </c>
      <c r="I13">
        <v>122</v>
      </c>
      <c r="J13" s="25">
        <f t="shared" si="1"/>
        <v>23.3</v>
      </c>
      <c r="K13" s="61">
        <v>0</v>
      </c>
      <c r="M13" s="102">
        <v>15</v>
      </c>
    </row>
    <row r="14" spans="1:13" x14ac:dyDescent="0.2">
      <c r="A14" s="24">
        <v>45518</v>
      </c>
      <c r="B14">
        <v>71</v>
      </c>
      <c r="C14" t="s">
        <v>78</v>
      </c>
      <c r="D14" t="s">
        <v>95</v>
      </c>
      <c r="E14">
        <v>82</v>
      </c>
      <c r="F14">
        <v>82</v>
      </c>
      <c r="G14">
        <f t="shared" si="0"/>
        <v>71</v>
      </c>
      <c r="H14">
        <v>65.099999999999994</v>
      </c>
      <c r="I14">
        <v>112</v>
      </c>
      <c r="J14" s="25">
        <f t="shared" si="1"/>
        <v>17.100000000000001</v>
      </c>
      <c r="K14" s="61">
        <v>0</v>
      </c>
      <c r="L14" s="25">
        <v>17.100000000000001</v>
      </c>
      <c r="M14" s="102">
        <v>11</v>
      </c>
    </row>
    <row r="15" spans="1:13" x14ac:dyDescent="0.2">
      <c r="A15" s="24">
        <v>45560</v>
      </c>
      <c r="B15">
        <v>72</v>
      </c>
      <c r="C15" t="s">
        <v>89</v>
      </c>
      <c r="D15" t="s">
        <v>102</v>
      </c>
      <c r="E15">
        <v>90</v>
      </c>
      <c r="F15">
        <v>90</v>
      </c>
      <c r="G15">
        <f t="shared" si="0"/>
        <v>76</v>
      </c>
      <c r="H15">
        <v>66.900000000000006</v>
      </c>
      <c r="I15">
        <v>123</v>
      </c>
      <c r="J15" s="25">
        <f t="shared" si="1"/>
        <v>21.2</v>
      </c>
      <c r="M15">
        <v>14</v>
      </c>
    </row>
    <row r="16" spans="1:13" x14ac:dyDescent="0.2">
      <c r="A16" s="24">
        <v>45562</v>
      </c>
      <c r="B16">
        <v>72</v>
      </c>
      <c r="C16" t="s">
        <v>75</v>
      </c>
      <c r="D16" t="s">
        <v>95</v>
      </c>
      <c r="E16">
        <v>84</v>
      </c>
      <c r="F16">
        <v>84</v>
      </c>
      <c r="G16">
        <f t="shared" si="0"/>
        <v>73</v>
      </c>
      <c r="H16">
        <v>65.3</v>
      </c>
      <c r="I16">
        <v>115</v>
      </c>
      <c r="J16" s="25">
        <f t="shared" si="1"/>
        <v>18.399999999999999</v>
      </c>
      <c r="L16" s="25">
        <v>18.399999999999999</v>
      </c>
      <c r="M16">
        <v>11</v>
      </c>
    </row>
    <row r="17" spans="1:17" x14ac:dyDescent="0.2">
      <c r="A17" s="24">
        <v>45567</v>
      </c>
      <c r="B17">
        <v>72</v>
      </c>
      <c r="C17" t="s">
        <v>125</v>
      </c>
      <c r="D17" t="s">
        <v>102</v>
      </c>
      <c r="E17">
        <v>82</v>
      </c>
      <c r="F17">
        <v>81</v>
      </c>
      <c r="G17">
        <f t="shared" si="0"/>
        <v>71</v>
      </c>
      <c r="H17">
        <v>66.400000000000006</v>
      </c>
      <c r="I17">
        <v>110</v>
      </c>
      <c r="J17" s="25">
        <f t="shared" si="1"/>
        <v>15</v>
      </c>
      <c r="K17" s="61">
        <v>0</v>
      </c>
      <c r="L17" s="25">
        <v>15</v>
      </c>
      <c r="M17">
        <v>11</v>
      </c>
    </row>
    <row r="18" spans="1:17" x14ac:dyDescent="0.2">
      <c r="A18" s="24">
        <v>45574</v>
      </c>
      <c r="B18">
        <v>72</v>
      </c>
      <c r="C18" t="s">
        <v>109</v>
      </c>
      <c r="D18" t="s">
        <v>102</v>
      </c>
      <c r="E18">
        <v>85</v>
      </c>
      <c r="F18">
        <v>85</v>
      </c>
      <c r="G18">
        <f t="shared" si="0"/>
        <v>72</v>
      </c>
      <c r="H18">
        <v>67.3</v>
      </c>
      <c r="I18">
        <v>118</v>
      </c>
      <c r="J18" s="25">
        <f t="shared" si="1"/>
        <v>17</v>
      </c>
      <c r="K18" s="61">
        <v>0</v>
      </c>
      <c r="L18" s="25">
        <v>17</v>
      </c>
      <c r="M18">
        <v>13</v>
      </c>
    </row>
    <row r="19" spans="1:17" x14ac:dyDescent="0.2">
      <c r="A19" s="24">
        <v>45595</v>
      </c>
      <c r="B19">
        <v>72</v>
      </c>
      <c r="C19" t="s">
        <v>105</v>
      </c>
      <c r="D19" t="s">
        <v>102</v>
      </c>
      <c r="E19">
        <v>89</v>
      </c>
      <c r="F19">
        <v>89</v>
      </c>
      <c r="G19">
        <f t="shared" si="0"/>
        <v>77</v>
      </c>
      <c r="H19" s="3">
        <v>66.3</v>
      </c>
      <c r="I19">
        <v>119</v>
      </c>
      <c r="J19" s="25">
        <f t="shared" si="1"/>
        <v>21.6</v>
      </c>
      <c r="K19" s="61">
        <v>0</v>
      </c>
      <c r="M19" s="3">
        <v>12</v>
      </c>
    </row>
    <row r="20" spans="1:17" x14ac:dyDescent="0.2">
      <c r="A20" s="24">
        <v>45715</v>
      </c>
      <c r="B20">
        <v>72</v>
      </c>
      <c r="C20" t="s">
        <v>73</v>
      </c>
      <c r="D20" t="s">
        <v>102</v>
      </c>
      <c r="E20">
        <v>92</v>
      </c>
      <c r="F20">
        <v>92</v>
      </c>
      <c r="G20">
        <f t="shared" si="0"/>
        <v>80</v>
      </c>
      <c r="H20">
        <v>65.8</v>
      </c>
      <c r="I20">
        <v>115</v>
      </c>
      <c r="J20" s="25">
        <f t="shared" si="1"/>
        <v>25.7</v>
      </c>
      <c r="K20" s="61">
        <v>0</v>
      </c>
      <c r="M20">
        <v>12</v>
      </c>
    </row>
    <row r="21" spans="1:17" x14ac:dyDescent="0.2">
      <c r="A21" s="24">
        <v>45735</v>
      </c>
      <c r="B21">
        <v>72</v>
      </c>
      <c r="C21" t="s">
        <v>75</v>
      </c>
      <c r="D21" t="s">
        <v>95</v>
      </c>
      <c r="E21">
        <v>96</v>
      </c>
      <c r="F21">
        <v>92</v>
      </c>
      <c r="G21" s="26">
        <f t="shared" si="0"/>
        <v>85</v>
      </c>
      <c r="H21" s="25">
        <v>65.3</v>
      </c>
      <c r="I21">
        <v>115</v>
      </c>
      <c r="J21" s="25">
        <f t="shared" si="1"/>
        <v>26.2</v>
      </c>
      <c r="K21" s="34">
        <v>0</v>
      </c>
      <c r="M21" s="107">
        <v>11</v>
      </c>
    </row>
    <row r="22" spans="1:17" x14ac:dyDescent="0.2">
      <c r="A22" s="24">
        <v>45749</v>
      </c>
      <c r="B22">
        <v>72</v>
      </c>
      <c r="C22" t="s">
        <v>96</v>
      </c>
      <c r="D22" t="s">
        <v>74</v>
      </c>
      <c r="E22">
        <v>91</v>
      </c>
      <c r="F22">
        <v>91</v>
      </c>
      <c r="G22" s="26">
        <f t="shared" si="0"/>
        <v>75</v>
      </c>
      <c r="H22" s="25">
        <v>68.3</v>
      </c>
      <c r="I22">
        <v>125</v>
      </c>
      <c r="J22" s="25">
        <f t="shared" si="1"/>
        <v>20.5</v>
      </c>
      <c r="L22" s="162" t="s">
        <v>28</v>
      </c>
      <c r="M22" s="107">
        <v>16</v>
      </c>
    </row>
    <row r="23" spans="1:17" x14ac:dyDescent="0.2">
      <c r="A23" s="24">
        <v>45763</v>
      </c>
      <c r="B23">
        <v>72</v>
      </c>
      <c r="C23" t="s">
        <v>77</v>
      </c>
      <c r="D23" t="s">
        <v>102</v>
      </c>
      <c r="E23">
        <v>82</v>
      </c>
      <c r="F23">
        <v>82</v>
      </c>
      <c r="G23" s="26">
        <f t="shared" si="0"/>
        <v>70</v>
      </c>
      <c r="H23" s="25">
        <v>66.7</v>
      </c>
      <c r="I23">
        <v>112</v>
      </c>
      <c r="J23" s="25">
        <f t="shared" si="1"/>
        <v>15.4</v>
      </c>
      <c r="L23" s="25">
        <v>15.4</v>
      </c>
      <c r="M23" s="25">
        <f>IF(E23&gt;0,ROUND(SUM($M$25*I23)/113+(H23-B23),0),0)</f>
        <v>12</v>
      </c>
    </row>
    <row r="25" spans="1:17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25">
        <v>0</v>
      </c>
      <c r="L25" s="38">
        <f>SUM(L4:L23)</f>
        <v>142</v>
      </c>
      <c r="M25" s="25">
        <f>TRUNC(SUM(L25/8),1)</f>
        <v>17.7</v>
      </c>
      <c r="O25" t="s">
        <v>92</v>
      </c>
      <c r="P25" s="176"/>
      <c r="Q25" s="176"/>
    </row>
    <row r="26" spans="1:17" x14ac:dyDescent="0.2">
      <c r="A26" s="94"/>
      <c r="B26" s="72"/>
      <c r="C26" s="72"/>
      <c r="D26" s="72"/>
      <c r="E26" s="72"/>
      <c r="F26" s="72"/>
      <c r="G26" t="s">
        <v>28</v>
      </c>
      <c r="H26" s="72"/>
      <c r="I26" s="72"/>
      <c r="J26" s="25" t="s">
        <v>28</v>
      </c>
      <c r="K26" s="34">
        <v>0</v>
      </c>
      <c r="M26" s="25">
        <f>IF(E26&gt;0,ROUND(SUM($M$25*I26)/113+(H26-B26),0),0)</f>
        <v>0</v>
      </c>
      <c r="O26" s="39" t="s">
        <v>28</v>
      </c>
    </row>
    <row r="27" spans="1:17" x14ac:dyDescent="0.2">
      <c r="N27" s="26"/>
      <c r="O27" s="40"/>
      <c r="P27" s="26"/>
      <c r="Q27" s="40"/>
    </row>
    <row r="28" spans="1:17" x14ac:dyDescent="0.2">
      <c r="A28" s="24">
        <v>45777</v>
      </c>
      <c r="B28">
        <v>72</v>
      </c>
      <c r="C28" t="s">
        <v>75</v>
      </c>
      <c r="D28" t="s">
        <v>95</v>
      </c>
      <c r="E28">
        <v>89</v>
      </c>
      <c r="F28">
        <v>87</v>
      </c>
      <c r="G28" s="26">
        <f>(SUM(E28-M28))</f>
        <v>78</v>
      </c>
      <c r="H28" s="25">
        <v>65.3</v>
      </c>
      <c r="I28">
        <v>115</v>
      </c>
      <c r="J28" s="25">
        <f>ROUND(SUM((F28-H28)*113/I28),1)-$K$25</f>
        <v>21.3</v>
      </c>
      <c r="M28" s="25">
        <f>IF(E28&gt;0,ROUND(SUM($M$25*I28)/113+(H28-B28),0),0)</f>
        <v>11</v>
      </c>
      <c r="N28" s="26"/>
      <c r="O28" s="40"/>
      <c r="P28" s="26"/>
      <c r="Q28" s="40"/>
    </row>
    <row r="29" spans="1:17" x14ac:dyDescent="0.2">
      <c r="N29" s="26"/>
      <c r="O29" s="40"/>
      <c r="P29" s="26"/>
      <c r="Q29" s="40"/>
    </row>
    <row r="30" spans="1:17" x14ac:dyDescent="0.2">
      <c r="O30" s="39">
        <f t="shared" ref="O30:O33" si="2">IF($E30&gt;0,ROUND(SUM($M$25*$I30)/113,0),0)</f>
        <v>0</v>
      </c>
    </row>
    <row r="31" spans="1:17" x14ac:dyDescent="0.2">
      <c r="O31" s="39">
        <f t="shared" si="2"/>
        <v>0</v>
      </c>
    </row>
    <row r="32" spans="1:17" x14ac:dyDescent="0.2">
      <c r="A32" s="94"/>
      <c r="B32" s="72"/>
      <c r="C32" s="72"/>
      <c r="D32" s="72"/>
      <c r="E32" s="72"/>
      <c r="F32" s="72"/>
      <c r="G32" s="72"/>
      <c r="H32" s="72"/>
      <c r="I32" s="72"/>
      <c r="J32" s="95"/>
      <c r="K32" s="95"/>
      <c r="L32" s="38"/>
      <c r="O32" s="39">
        <f t="shared" si="2"/>
        <v>0</v>
      </c>
    </row>
    <row r="33" spans="1:15" x14ac:dyDescent="0.2">
      <c r="A33" s="36"/>
      <c r="L33" s="38"/>
      <c r="O33" s="39">
        <f t="shared" si="2"/>
        <v>0</v>
      </c>
    </row>
    <row r="34" spans="1:15" x14ac:dyDescent="0.2">
      <c r="A34" s="36"/>
      <c r="L34" s="38"/>
      <c r="O34" s="39">
        <f>IF(E34&gt;0,ROUND(SUM(M25*I34)/113,0),0)</f>
        <v>0</v>
      </c>
    </row>
    <row r="35" spans="1:15" x14ac:dyDescent="0.2">
      <c r="A35" s="36"/>
      <c r="L35" s="38"/>
      <c r="O35" s="39">
        <f>IF(E35&gt;0,ROUND(SUM(M25*I35)/113,0),0)</f>
        <v>0</v>
      </c>
    </row>
    <row r="36" spans="1:15" x14ac:dyDescent="0.2">
      <c r="G36" s="114"/>
      <c r="L36" s="38" t="s">
        <v>28</v>
      </c>
      <c r="M36" s="38" t="s">
        <v>28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35" priority="2" stopIfTrue="1" operator="lessThanOrEqual">
      <formula>0</formula>
    </cfRule>
    <cfRule type="cellIs" dxfId="34" priority="3" stopIfTrue="1" operator="lessThanOrEqual">
      <formula>$M$25-10</formula>
    </cfRule>
    <cfRule type="cellIs" dxfId="33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5"/>
  <sheetViews>
    <sheetView zoomScale="110" workbookViewId="0">
      <selection activeCell="G28" sqref="G28"/>
    </sheetView>
  </sheetViews>
  <sheetFormatPr defaultColWidth="11.62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5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style="107" customWidth="1"/>
    <col min="14" max="65" width="8.875" customWidth="1"/>
  </cols>
  <sheetData>
    <row r="1" spans="1:13" ht="25.55" customHeight="1" x14ac:dyDescent="0.2">
      <c r="A1" s="174" t="s">
        <v>204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99" t="s">
        <v>72</v>
      </c>
    </row>
    <row r="3" spans="1:13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99"/>
    </row>
    <row r="4" spans="1:13" x14ac:dyDescent="0.2">
      <c r="A4" s="24">
        <v>45737</v>
      </c>
      <c r="B4">
        <v>72</v>
      </c>
      <c r="C4" t="s">
        <v>77</v>
      </c>
      <c r="D4" t="s">
        <v>76</v>
      </c>
      <c r="E4">
        <v>91</v>
      </c>
      <c r="F4">
        <v>91</v>
      </c>
      <c r="G4" s="42">
        <f t="shared" ref="G4:G23" si="0">(SUM(E4-M4))</f>
        <v>78</v>
      </c>
      <c r="H4" s="25">
        <v>69.400000000000006</v>
      </c>
      <c r="I4">
        <v>126</v>
      </c>
      <c r="J4" s="44">
        <f>ROUND(SUM((F4-H4)*113/I4),1)-$K$25</f>
        <v>19.399999999999999</v>
      </c>
      <c r="K4" s="34">
        <v>0</v>
      </c>
      <c r="M4" s="102">
        <v>13</v>
      </c>
    </row>
    <row r="5" spans="1:13" x14ac:dyDescent="0.2">
      <c r="A5" s="24">
        <v>45742</v>
      </c>
      <c r="B5">
        <v>70</v>
      </c>
      <c r="C5" t="s">
        <v>111</v>
      </c>
      <c r="D5" t="s">
        <v>76</v>
      </c>
      <c r="E5">
        <v>81</v>
      </c>
      <c r="F5">
        <v>81</v>
      </c>
      <c r="G5" s="102">
        <f t="shared" si="0"/>
        <v>68</v>
      </c>
      <c r="H5" s="25">
        <v>67.900000000000006</v>
      </c>
      <c r="I5">
        <v>121</v>
      </c>
      <c r="J5" s="25">
        <f>ROUND(SUM((F5-H5)*113/I5),1)-$K$25</f>
        <v>12.2</v>
      </c>
      <c r="L5" s="25">
        <v>12.2</v>
      </c>
      <c r="M5" s="107">
        <v>13</v>
      </c>
    </row>
    <row r="6" spans="1:13" x14ac:dyDescent="0.2">
      <c r="A6" s="24">
        <v>45745</v>
      </c>
      <c r="B6">
        <v>72</v>
      </c>
      <c r="C6" t="s">
        <v>91</v>
      </c>
      <c r="D6" t="s">
        <v>74</v>
      </c>
      <c r="E6">
        <v>90</v>
      </c>
      <c r="F6">
        <v>90</v>
      </c>
      <c r="G6" s="102">
        <f t="shared" si="0"/>
        <v>76</v>
      </c>
      <c r="H6" s="25">
        <v>69.8</v>
      </c>
      <c r="I6">
        <v>124</v>
      </c>
      <c r="J6" s="25">
        <f>ROUND(SUM((F6-H6)*113/I6),1)-$K$26</f>
        <v>18.399999999999999</v>
      </c>
      <c r="K6" s="34">
        <v>0</v>
      </c>
      <c r="M6" s="107">
        <v>14</v>
      </c>
    </row>
    <row r="7" spans="1:13" x14ac:dyDescent="0.2">
      <c r="A7" s="24">
        <v>45746</v>
      </c>
      <c r="B7">
        <v>72</v>
      </c>
      <c r="C7" t="s">
        <v>108</v>
      </c>
      <c r="D7" t="s">
        <v>110</v>
      </c>
      <c r="E7">
        <v>83</v>
      </c>
      <c r="F7">
        <v>83</v>
      </c>
      <c r="G7">
        <f t="shared" si="0"/>
        <v>72</v>
      </c>
      <c r="H7" s="26">
        <v>72.2</v>
      </c>
      <c r="I7">
        <v>119</v>
      </c>
      <c r="J7" s="25">
        <f>ROUND(SUM((F7-H7)*113/I7),1)-$K$25</f>
        <v>10.3</v>
      </c>
      <c r="K7" s="34"/>
      <c r="L7" s="25">
        <v>10.3</v>
      </c>
      <c r="M7" s="102">
        <v>11</v>
      </c>
    </row>
    <row r="8" spans="1:13" x14ac:dyDescent="0.2">
      <c r="A8" s="24">
        <v>45749</v>
      </c>
      <c r="B8">
        <v>72</v>
      </c>
      <c r="C8" t="s">
        <v>96</v>
      </c>
      <c r="D8" t="s">
        <v>76</v>
      </c>
      <c r="E8">
        <v>87</v>
      </c>
      <c r="F8">
        <v>87</v>
      </c>
      <c r="G8" s="102">
        <f t="shared" si="0"/>
        <v>73</v>
      </c>
      <c r="H8" s="25">
        <v>70.3</v>
      </c>
      <c r="I8">
        <v>130</v>
      </c>
      <c r="J8" s="25">
        <f>ROUND(SUM((F8-H8)*113/I8),1)-$K$26</f>
        <v>14.5</v>
      </c>
      <c r="L8" s="162" t="s">
        <v>28</v>
      </c>
      <c r="M8" s="107">
        <v>14</v>
      </c>
    </row>
    <row r="9" spans="1:13" x14ac:dyDescent="0.2">
      <c r="A9" s="24">
        <v>45750</v>
      </c>
      <c r="B9">
        <v>70</v>
      </c>
      <c r="C9" t="s">
        <v>111</v>
      </c>
      <c r="D9" t="s">
        <v>76</v>
      </c>
      <c r="E9">
        <v>88</v>
      </c>
      <c r="F9">
        <v>88</v>
      </c>
      <c r="G9" s="102">
        <f t="shared" si="0"/>
        <v>75</v>
      </c>
      <c r="H9" s="25">
        <v>67.900000000000006</v>
      </c>
      <c r="I9">
        <v>121</v>
      </c>
      <c r="J9" s="25">
        <f>ROUND(SUM((F9-H9)*113/I9),1)-$K$25</f>
        <v>18.8</v>
      </c>
      <c r="L9" s="25" t="s">
        <v>28</v>
      </c>
      <c r="M9" s="107">
        <v>13</v>
      </c>
    </row>
    <row r="10" spans="1:13" x14ac:dyDescent="0.2">
      <c r="A10" s="24">
        <v>45751</v>
      </c>
      <c r="B10">
        <v>72</v>
      </c>
      <c r="C10" t="s">
        <v>77</v>
      </c>
      <c r="D10" t="s">
        <v>76</v>
      </c>
      <c r="E10">
        <v>81</v>
      </c>
      <c r="F10">
        <v>81</v>
      </c>
      <c r="G10" s="42">
        <f t="shared" si="0"/>
        <v>68</v>
      </c>
      <c r="H10" s="25">
        <v>69.400000000000006</v>
      </c>
      <c r="I10">
        <v>126</v>
      </c>
      <c r="J10" s="44">
        <f>ROUND(SUM((F10-H10)*113/I10),1)-$K$25</f>
        <v>10.4</v>
      </c>
      <c r="K10" s="34">
        <v>0</v>
      </c>
      <c r="L10" s="25">
        <v>10.4</v>
      </c>
      <c r="M10" s="102">
        <v>13</v>
      </c>
    </row>
    <row r="11" spans="1:13" x14ac:dyDescent="0.2">
      <c r="A11" s="24">
        <v>45752</v>
      </c>
      <c r="B11">
        <v>72</v>
      </c>
      <c r="C11" t="s">
        <v>91</v>
      </c>
      <c r="D11" t="s">
        <v>74</v>
      </c>
      <c r="E11">
        <v>87</v>
      </c>
      <c r="F11">
        <v>87</v>
      </c>
      <c r="G11" s="102">
        <f t="shared" si="0"/>
        <v>73</v>
      </c>
      <c r="H11" s="25">
        <v>69.8</v>
      </c>
      <c r="I11">
        <v>124</v>
      </c>
      <c r="J11" s="25">
        <f>ROUND(SUM((F11-H11)*113/I11),1)-$K$26</f>
        <v>15.7</v>
      </c>
      <c r="K11" s="34">
        <v>0</v>
      </c>
      <c r="M11" s="107">
        <v>14</v>
      </c>
    </row>
    <row r="12" spans="1:13" x14ac:dyDescent="0.2">
      <c r="A12" s="24">
        <v>45753</v>
      </c>
      <c r="B12">
        <v>72</v>
      </c>
      <c r="C12" t="s">
        <v>91</v>
      </c>
      <c r="D12" t="s">
        <v>74</v>
      </c>
      <c r="E12">
        <v>79</v>
      </c>
      <c r="F12">
        <v>79</v>
      </c>
      <c r="G12" s="102">
        <f t="shared" si="0"/>
        <v>65</v>
      </c>
      <c r="H12" s="25">
        <v>69.8</v>
      </c>
      <c r="I12">
        <v>124</v>
      </c>
      <c r="J12" s="25">
        <f>ROUND(SUM((F12-H12)*113/I12),1)-$K$26</f>
        <v>8.4</v>
      </c>
      <c r="K12" s="34">
        <v>0</v>
      </c>
      <c r="L12" s="25">
        <v>8.4</v>
      </c>
      <c r="M12" s="107">
        <v>14</v>
      </c>
    </row>
    <row r="13" spans="1:13" x14ac:dyDescent="0.2">
      <c r="A13" s="24">
        <v>45756</v>
      </c>
      <c r="B13">
        <v>71</v>
      </c>
      <c r="C13" t="s">
        <v>78</v>
      </c>
      <c r="D13" t="s">
        <v>76</v>
      </c>
      <c r="E13">
        <v>87</v>
      </c>
      <c r="F13">
        <v>87</v>
      </c>
      <c r="G13" s="102">
        <f t="shared" si="0"/>
        <v>77</v>
      </c>
      <c r="H13" s="25">
        <v>68.2</v>
      </c>
      <c r="I13">
        <v>121</v>
      </c>
      <c r="J13" s="25">
        <f>ROUND(SUM((F13-H13)*113/I13),1)-$K$25</f>
        <v>17.600000000000001</v>
      </c>
      <c r="M13" s="107">
        <v>10</v>
      </c>
    </row>
    <row r="14" spans="1:13" x14ac:dyDescent="0.2">
      <c r="A14" s="24">
        <v>45759</v>
      </c>
      <c r="B14">
        <v>72</v>
      </c>
      <c r="C14" t="s">
        <v>91</v>
      </c>
      <c r="D14" t="s">
        <v>74</v>
      </c>
      <c r="E14">
        <v>86</v>
      </c>
      <c r="F14">
        <v>86</v>
      </c>
      <c r="G14" s="102">
        <f t="shared" si="0"/>
        <v>72</v>
      </c>
      <c r="H14" s="25">
        <v>69.8</v>
      </c>
      <c r="I14">
        <v>124</v>
      </c>
      <c r="J14" s="25">
        <f>ROUND(SUM((F14-H14)*113/I14),1)-$K$26</f>
        <v>14.8</v>
      </c>
      <c r="K14" s="34">
        <v>0</v>
      </c>
      <c r="L14" s="25" t="s">
        <v>28</v>
      </c>
      <c r="M14" s="107">
        <v>14</v>
      </c>
    </row>
    <row r="15" spans="1:13" x14ac:dyDescent="0.2">
      <c r="A15" s="24">
        <v>45761</v>
      </c>
      <c r="B15">
        <v>72</v>
      </c>
      <c r="C15" s="151" t="s">
        <v>247</v>
      </c>
      <c r="D15" s="151" t="s">
        <v>76</v>
      </c>
      <c r="E15">
        <v>89</v>
      </c>
      <c r="F15">
        <v>89</v>
      </c>
      <c r="G15" s="102">
        <f t="shared" si="0"/>
        <v>80</v>
      </c>
      <c r="H15" s="25">
        <v>69.5</v>
      </c>
      <c r="I15">
        <v>131</v>
      </c>
      <c r="J15" s="25">
        <f>ROUND(SUM((F15-H15)*113/I15),1)-$K$25</f>
        <v>16.8</v>
      </c>
      <c r="M15" s="107">
        <f>IF(E15&gt;0,ROUND(SUM($M$25*I15)/113+(H15-B15),0),0)</f>
        <v>9</v>
      </c>
    </row>
    <row r="16" spans="1:13" x14ac:dyDescent="0.2">
      <c r="A16" s="24">
        <v>45763</v>
      </c>
      <c r="B16">
        <v>72</v>
      </c>
      <c r="C16" t="s">
        <v>77</v>
      </c>
      <c r="D16" t="s">
        <v>76</v>
      </c>
      <c r="E16">
        <v>83</v>
      </c>
      <c r="F16">
        <v>83</v>
      </c>
      <c r="G16" s="102">
        <f t="shared" si="0"/>
        <v>74</v>
      </c>
      <c r="H16" s="25">
        <v>69.400000000000006</v>
      </c>
      <c r="I16">
        <v>126</v>
      </c>
      <c r="J16" s="25">
        <f>ROUND(SUM((F16-H16)*113/I16),1)-$K$25</f>
        <v>12.2</v>
      </c>
      <c r="L16" s="25">
        <v>12.2</v>
      </c>
      <c r="M16" s="107">
        <f>IF(E16&gt;0,ROUND(SUM($M$25*I16)/113+(H16-B16),0),0)</f>
        <v>9</v>
      </c>
    </row>
    <row r="17" spans="1:17" x14ac:dyDescent="0.2">
      <c r="A17" s="70">
        <v>45764</v>
      </c>
      <c r="B17" s="42">
        <v>71</v>
      </c>
      <c r="C17" s="42" t="s">
        <v>107</v>
      </c>
      <c r="D17" s="155" t="s">
        <v>110</v>
      </c>
      <c r="E17" s="42">
        <v>84</v>
      </c>
      <c r="F17" s="42">
        <v>84</v>
      </c>
      <c r="G17" s="42">
        <f t="shared" si="0"/>
        <v>70</v>
      </c>
      <c r="H17">
        <v>70.900000000000006</v>
      </c>
      <c r="I17">
        <v>131</v>
      </c>
      <c r="J17" s="25">
        <f>ROUND(SUM((F17-H17)*113/I17),1)-$K$25</f>
        <v>11.3</v>
      </c>
      <c r="K17" s="34">
        <v>0</v>
      </c>
      <c r="L17" s="42">
        <v>11.3</v>
      </c>
      <c r="M17" s="67">
        <v>14</v>
      </c>
    </row>
    <row r="18" spans="1:17" x14ac:dyDescent="0.2">
      <c r="A18" s="24">
        <v>45765</v>
      </c>
      <c r="B18">
        <v>72</v>
      </c>
      <c r="C18" t="s">
        <v>75</v>
      </c>
      <c r="D18" s="151" t="s">
        <v>110</v>
      </c>
      <c r="E18">
        <v>92</v>
      </c>
      <c r="F18">
        <v>92</v>
      </c>
      <c r="G18" s="102">
        <f t="shared" si="0"/>
        <v>80</v>
      </c>
      <c r="H18" s="25">
        <v>71.3</v>
      </c>
      <c r="I18">
        <v>126</v>
      </c>
      <c r="J18" s="25">
        <f t="shared" ref="J18:J23" si="1">ROUND(SUM((F18-H18)*113/I18),1)-$K$26</f>
        <v>18.600000000000001</v>
      </c>
      <c r="M18" s="107">
        <v>12</v>
      </c>
    </row>
    <row r="19" spans="1:17" x14ac:dyDescent="0.2">
      <c r="A19" s="24">
        <v>45766</v>
      </c>
      <c r="B19">
        <v>72</v>
      </c>
      <c r="C19" t="s">
        <v>91</v>
      </c>
      <c r="D19" t="s">
        <v>74</v>
      </c>
      <c r="E19">
        <v>84</v>
      </c>
      <c r="F19">
        <v>84</v>
      </c>
      <c r="G19" s="102">
        <f t="shared" si="0"/>
        <v>70</v>
      </c>
      <c r="H19" s="25">
        <v>69.8</v>
      </c>
      <c r="I19">
        <v>124</v>
      </c>
      <c r="J19" s="25">
        <f t="shared" si="1"/>
        <v>12.9</v>
      </c>
      <c r="K19" s="34">
        <v>0</v>
      </c>
      <c r="L19" s="162" t="s">
        <v>28</v>
      </c>
      <c r="M19" s="107">
        <v>14</v>
      </c>
    </row>
    <row r="20" spans="1:17" x14ac:dyDescent="0.2">
      <c r="A20" s="24">
        <v>45770</v>
      </c>
      <c r="B20">
        <v>72</v>
      </c>
      <c r="C20" t="s">
        <v>89</v>
      </c>
      <c r="D20" t="s">
        <v>76</v>
      </c>
      <c r="E20">
        <v>79</v>
      </c>
      <c r="F20">
        <v>79</v>
      </c>
      <c r="G20" s="102">
        <f t="shared" si="0"/>
        <v>70</v>
      </c>
      <c r="H20" s="25">
        <v>69.400000000000006</v>
      </c>
      <c r="I20">
        <v>128</v>
      </c>
      <c r="J20" s="25">
        <f t="shared" si="1"/>
        <v>8.5</v>
      </c>
      <c r="L20" s="25">
        <v>8.5</v>
      </c>
      <c r="M20" s="107">
        <f>IF(E20&gt;0,ROUND(SUM($M$25*I20)/113+(H20-B20),0),0)</f>
        <v>9</v>
      </c>
    </row>
    <row r="21" spans="1:17" x14ac:dyDescent="0.2">
      <c r="A21" s="24">
        <v>45771</v>
      </c>
      <c r="B21">
        <v>71</v>
      </c>
      <c r="C21" s="151" t="s">
        <v>107</v>
      </c>
      <c r="D21" s="151" t="s">
        <v>110</v>
      </c>
      <c r="E21">
        <v>87</v>
      </c>
      <c r="F21">
        <v>87</v>
      </c>
      <c r="G21">
        <f t="shared" si="0"/>
        <v>75</v>
      </c>
      <c r="H21" s="26">
        <v>70.900000000000006</v>
      </c>
      <c r="I21">
        <v>131</v>
      </c>
      <c r="J21" s="25">
        <f t="shared" si="1"/>
        <v>13.9</v>
      </c>
      <c r="M21">
        <f>IF(E21&gt;0,ROUND(SUM($M$25*I21)/113+(H21-B21),0),0)</f>
        <v>12</v>
      </c>
    </row>
    <row r="22" spans="1:17" x14ac:dyDescent="0.2">
      <c r="A22" s="24">
        <v>45772</v>
      </c>
      <c r="B22">
        <v>72</v>
      </c>
      <c r="C22" s="151" t="s">
        <v>125</v>
      </c>
      <c r="D22" s="151" t="s">
        <v>76</v>
      </c>
      <c r="E22">
        <v>79</v>
      </c>
      <c r="F22">
        <v>79</v>
      </c>
      <c r="G22">
        <f t="shared" si="0"/>
        <v>71</v>
      </c>
      <c r="H22" s="26">
        <v>68.8</v>
      </c>
      <c r="I22">
        <v>122</v>
      </c>
      <c r="J22" s="25">
        <f t="shared" si="1"/>
        <v>9.4</v>
      </c>
      <c r="L22" s="25">
        <v>9.4</v>
      </c>
      <c r="M22">
        <f>IF(E22&gt;0,ROUND(SUM($M$25*I22)/113+(H22-B22),0),0)</f>
        <v>8</v>
      </c>
    </row>
    <row r="23" spans="1:17" x14ac:dyDescent="0.2">
      <c r="A23" s="24">
        <v>45773</v>
      </c>
      <c r="B23">
        <v>72</v>
      </c>
      <c r="C23" t="s">
        <v>91</v>
      </c>
      <c r="D23" t="s">
        <v>74</v>
      </c>
      <c r="E23">
        <v>87</v>
      </c>
      <c r="F23">
        <v>87</v>
      </c>
      <c r="G23">
        <f t="shared" si="0"/>
        <v>78</v>
      </c>
      <c r="H23" s="26">
        <v>69.8</v>
      </c>
      <c r="I23">
        <v>124</v>
      </c>
      <c r="J23" s="25">
        <f t="shared" si="1"/>
        <v>15.7</v>
      </c>
      <c r="K23" s="34">
        <v>0</v>
      </c>
      <c r="M23">
        <f>IF(E23&gt;0,ROUND(SUM($M$25*I23)/113+(H23-B23),0),0)</f>
        <v>9</v>
      </c>
    </row>
    <row r="24" spans="1:17" x14ac:dyDescent="0.2">
      <c r="H24" s="26"/>
    </row>
    <row r="25" spans="1:17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25">
        <v>0</v>
      </c>
      <c r="L25" s="38">
        <f>SUM(L4:L23)</f>
        <v>82.7</v>
      </c>
      <c r="M25" s="25">
        <f>TRUNC(SUM(L25/8),1)</f>
        <v>10.3</v>
      </c>
      <c r="O25" t="s">
        <v>92</v>
      </c>
      <c r="P25" s="176"/>
      <c r="Q25" s="176"/>
    </row>
    <row r="26" spans="1:17" x14ac:dyDescent="0.2">
      <c r="A26" s="94"/>
      <c r="B26" s="72"/>
      <c r="C26" s="72"/>
      <c r="D26" s="72"/>
      <c r="E26" s="72"/>
      <c r="F26" s="72"/>
      <c r="G26" t="s">
        <v>28</v>
      </c>
      <c r="H26" s="72"/>
      <c r="I26" s="72"/>
      <c r="J26" s="25" t="s">
        <v>28</v>
      </c>
      <c r="K26" s="95"/>
      <c r="M26" s="102">
        <f>IF(E26&gt;0,ROUND(SUM($M$25*I26)/113+(H26-B26),0),0)</f>
        <v>0</v>
      </c>
      <c r="O26" s="39" t="s">
        <v>28</v>
      </c>
    </row>
    <row r="27" spans="1:17" x14ac:dyDescent="0.2">
      <c r="N27" s="26"/>
      <c r="O27" s="40"/>
      <c r="P27" s="26"/>
      <c r="Q27" s="40"/>
    </row>
    <row r="28" spans="1:17" x14ac:dyDescent="0.2">
      <c r="A28" s="24">
        <v>45777</v>
      </c>
      <c r="B28">
        <v>72</v>
      </c>
      <c r="C28" t="s">
        <v>75</v>
      </c>
      <c r="D28" t="s">
        <v>76</v>
      </c>
      <c r="E28">
        <v>81</v>
      </c>
      <c r="F28">
        <v>81</v>
      </c>
      <c r="G28" s="102">
        <f>(SUM(E28-M28))</f>
        <v>73</v>
      </c>
      <c r="H28" s="25">
        <v>69</v>
      </c>
      <c r="I28">
        <v>120</v>
      </c>
      <c r="J28" s="25">
        <f>ROUND(SUM((F28-H28)*113/I28),1)-$K$26</f>
        <v>11.3</v>
      </c>
      <c r="M28" s="107">
        <f>IF(E28&gt;0,ROUND(SUM($M$25*I28)/113+(H28-B28),0),0)</f>
        <v>8</v>
      </c>
      <c r="N28" s="26"/>
      <c r="O28" s="40"/>
      <c r="P28" s="26"/>
      <c r="Q28" s="40"/>
    </row>
    <row r="29" spans="1:17" x14ac:dyDescent="0.2">
      <c r="N29" s="26"/>
      <c r="O29" s="40"/>
      <c r="P29" s="26"/>
      <c r="Q29" s="40"/>
    </row>
    <row r="30" spans="1:17" x14ac:dyDescent="0.2">
      <c r="O30" s="39" t="s">
        <v>28</v>
      </c>
    </row>
    <row r="31" spans="1:17" x14ac:dyDescent="0.2">
      <c r="O31" s="39" t="s">
        <v>28</v>
      </c>
    </row>
    <row r="32" spans="1:17" x14ac:dyDescent="0.2">
      <c r="O32" s="39" t="s">
        <v>28</v>
      </c>
    </row>
    <row r="33" spans="15:15" x14ac:dyDescent="0.2">
      <c r="O33" s="39" t="s">
        <v>28</v>
      </c>
    </row>
    <row r="34" spans="15:15" x14ac:dyDescent="0.2">
      <c r="O34" s="39" t="s">
        <v>28</v>
      </c>
    </row>
    <row r="35" spans="15:15" x14ac:dyDescent="0.2">
      <c r="O35" s="39" t="s">
        <v>28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32" priority="1" stopIfTrue="1" operator="equal">
      <formula>0</formula>
    </cfRule>
    <cfRule type="cellIs" dxfId="31" priority="2" stopIfTrue="1" operator="lessThanOrEqual">
      <formula>$M$25-10</formula>
    </cfRule>
    <cfRule type="cellIs" dxfId="30" priority="3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43"/>
  <sheetViews>
    <sheetView zoomScale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6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41">
        <v>45189</v>
      </c>
      <c r="B4" s="42">
        <v>72</v>
      </c>
      <c r="C4" s="42" t="s">
        <v>94</v>
      </c>
      <c r="D4" s="42" t="s">
        <v>76</v>
      </c>
      <c r="E4" s="42">
        <v>82</v>
      </c>
      <c r="F4" s="42">
        <v>82</v>
      </c>
      <c r="G4" s="42">
        <f t="shared" ref="G4:G23" si="0">(SUM(E4-M4))</f>
        <v>74</v>
      </c>
      <c r="H4" s="43">
        <v>69.3</v>
      </c>
      <c r="I4" s="42">
        <v>133</v>
      </c>
      <c r="J4" s="44">
        <f t="shared" ref="J4:J23" si="1">ROUND(SUM((F4-H4)*113/I4),1)</f>
        <v>10.8</v>
      </c>
      <c r="K4" s="45">
        <v>0</v>
      </c>
      <c r="L4" s="44">
        <v>10.8</v>
      </c>
      <c r="M4" s="42">
        <v>8</v>
      </c>
      <c r="N4" s="42"/>
      <c r="O4" s="42"/>
    </row>
    <row r="5" spans="1:65" x14ac:dyDescent="0.2">
      <c r="A5" s="41">
        <v>45193</v>
      </c>
      <c r="B5" s="42">
        <v>71</v>
      </c>
      <c r="C5" s="42" t="s">
        <v>78</v>
      </c>
      <c r="D5" s="42" t="s">
        <v>95</v>
      </c>
      <c r="E5" s="42">
        <v>82</v>
      </c>
      <c r="F5" s="42">
        <v>82</v>
      </c>
      <c r="G5" s="42">
        <f t="shared" si="0"/>
        <v>73</v>
      </c>
      <c r="H5" s="43">
        <v>70.3</v>
      </c>
      <c r="I5" s="42">
        <v>123</v>
      </c>
      <c r="J5" s="44">
        <f t="shared" si="1"/>
        <v>10.7</v>
      </c>
      <c r="K5" s="45">
        <v>0</v>
      </c>
      <c r="L5" s="44">
        <v>10.7</v>
      </c>
      <c r="M5" s="42">
        <v>9</v>
      </c>
      <c r="N5" s="42"/>
      <c r="O5" s="42"/>
    </row>
    <row r="6" spans="1:65" x14ac:dyDescent="0.2">
      <c r="A6" s="41">
        <v>45196</v>
      </c>
      <c r="B6" s="42">
        <v>72</v>
      </c>
      <c r="C6" s="42" t="s">
        <v>96</v>
      </c>
      <c r="D6" s="42" t="s">
        <v>95</v>
      </c>
      <c r="E6" s="42">
        <v>93</v>
      </c>
      <c r="F6" s="42">
        <v>89</v>
      </c>
      <c r="G6" s="42">
        <f t="shared" si="0"/>
        <v>86</v>
      </c>
      <c r="H6" s="43">
        <v>69.400000000000006</v>
      </c>
      <c r="I6" s="42">
        <v>123</v>
      </c>
      <c r="J6" s="44">
        <f t="shared" si="1"/>
        <v>18</v>
      </c>
      <c r="K6" s="45">
        <v>0</v>
      </c>
      <c r="L6" s="44"/>
      <c r="M6" s="42">
        <v>7</v>
      </c>
      <c r="N6" s="42"/>
      <c r="O6" s="42"/>
    </row>
    <row r="7" spans="1:65" x14ac:dyDescent="0.2">
      <c r="A7" s="41">
        <v>45197</v>
      </c>
      <c r="B7" s="42">
        <v>72</v>
      </c>
      <c r="C7" s="42" t="s">
        <v>89</v>
      </c>
      <c r="D7" s="42" t="s">
        <v>97</v>
      </c>
      <c r="E7" s="42">
        <v>83</v>
      </c>
      <c r="F7" s="42">
        <v>83</v>
      </c>
      <c r="G7" s="42">
        <f t="shared" si="0"/>
        <v>76</v>
      </c>
      <c r="H7" s="43">
        <v>69.3</v>
      </c>
      <c r="I7" s="42">
        <v>122</v>
      </c>
      <c r="J7" s="44">
        <f t="shared" si="1"/>
        <v>12.7</v>
      </c>
      <c r="K7" s="45">
        <v>0</v>
      </c>
      <c r="L7" s="44"/>
      <c r="M7" s="42">
        <v>7</v>
      </c>
      <c r="N7" s="42"/>
      <c r="O7" s="42"/>
    </row>
    <row r="8" spans="1:65" x14ac:dyDescent="0.2">
      <c r="A8" s="41">
        <v>45205</v>
      </c>
      <c r="B8" s="42">
        <v>72</v>
      </c>
      <c r="C8" s="42" t="s">
        <v>98</v>
      </c>
      <c r="D8" s="42" t="s">
        <v>76</v>
      </c>
      <c r="E8" s="42">
        <v>84</v>
      </c>
      <c r="F8" s="42">
        <v>84</v>
      </c>
      <c r="G8" s="42">
        <f t="shared" si="0"/>
        <v>71</v>
      </c>
      <c r="H8" s="43">
        <v>73.900000000000006</v>
      </c>
      <c r="I8" s="42">
        <v>140</v>
      </c>
      <c r="J8" s="44">
        <f t="shared" si="1"/>
        <v>8.1999999999999993</v>
      </c>
      <c r="K8" s="45">
        <v>0</v>
      </c>
      <c r="L8" s="44">
        <v>8.1999999999999993</v>
      </c>
      <c r="M8" s="42">
        <v>13</v>
      </c>
      <c r="N8" s="42"/>
      <c r="O8" s="42"/>
    </row>
    <row r="9" spans="1:65" x14ac:dyDescent="0.2">
      <c r="A9" s="41">
        <v>45212</v>
      </c>
      <c r="B9" s="42">
        <v>72</v>
      </c>
      <c r="C9" s="42" t="s">
        <v>99</v>
      </c>
      <c r="D9" s="42" t="s">
        <v>100</v>
      </c>
      <c r="E9" s="42">
        <v>84</v>
      </c>
      <c r="F9" s="42">
        <v>84</v>
      </c>
      <c r="G9" s="42">
        <f t="shared" si="0"/>
        <v>76</v>
      </c>
      <c r="H9" s="43">
        <v>70.599999999999994</v>
      </c>
      <c r="I9" s="42">
        <v>122</v>
      </c>
      <c r="J9" s="44">
        <f t="shared" si="1"/>
        <v>12.4</v>
      </c>
      <c r="K9" s="45">
        <v>0</v>
      </c>
      <c r="L9" s="44" t="s">
        <v>28</v>
      </c>
      <c r="M9" s="42">
        <v>8</v>
      </c>
      <c r="N9" s="42"/>
      <c r="O9" s="42"/>
    </row>
    <row r="10" spans="1:65" x14ac:dyDescent="0.2">
      <c r="A10" s="41">
        <v>45213</v>
      </c>
      <c r="B10" s="42">
        <v>72</v>
      </c>
      <c r="C10" s="42" t="s">
        <v>101</v>
      </c>
      <c r="D10" s="42" t="s">
        <v>102</v>
      </c>
      <c r="E10" s="42">
        <v>97</v>
      </c>
      <c r="F10" s="42">
        <v>97</v>
      </c>
      <c r="G10" s="42">
        <f t="shared" si="0"/>
        <v>87</v>
      </c>
      <c r="H10" s="43">
        <v>72.099999999999994</v>
      </c>
      <c r="I10" s="42">
        <v>128</v>
      </c>
      <c r="J10" s="44">
        <f t="shared" si="1"/>
        <v>22</v>
      </c>
      <c r="K10" s="45">
        <v>0</v>
      </c>
      <c r="L10" s="44"/>
      <c r="M10" s="42">
        <v>10</v>
      </c>
      <c r="N10" s="42"/>
      <c r="O10" s="42"/>
    </row>
    <row r="11" spans="1:65" x14ac:dyDescent="0.2">
      <c r="A11" s="41">
        <v>45214</v>
      </c>
      <c r="B11" s="42">
        <v>72</v>
      </c>
      <c r="C11" s="42" t="s">
        <v>101</v>
      </c>
      <c r="D11" s="42" t="s">
        <v>74</v>
      </c>
      <c r="E11" s="42">
        <v>88</v>
      </c>
      <c r="F11" s="42">
        <v>88</v>
      </c>
      <c r="G11" s="42">
        <f t="shared" si="0"/>
        <v>79</v>
      </c>
      <c r="H11" s="43">
        <v>71</v>
      </c>
      <c r="I11" s="42">
        <v>123</v>
      </c>
      <c r="J11" s="44">
        <f t="shared" si="1"/>
        <v>15.6</v>
      </c>
      <c r="K11" s="45">
        <v>0</v>
      </c>
      <c r="L11" s="44"/>
      <c r="M11" s="42">
        <v>9</v>
      </c>
      <c r="N11" s="42"/>
      <c r="O11" s="42"/>
    </row>
    <row r="12" spans="1:65" x14ac:dyDescent="0.2">
      <c r="A12" s="41">
        <v>45217</v>
      </c>
      <c r="B12" s="42">
        <v>72</v>
      </c>
      <c r="C12" s="42" t="s">
        <v>96</v>
      </c>
      <c r="D12" s="42" t="s">
        <v>97</v>
      </c>
      <c r="E12" s="42">
        <v>85</v>
      </c>
      <c r="F12" s="42">
        <v>85</v>
      </c>
      <c r="G12" s="42">
        <f t="shared" si="0"/>
        <v>79</v>
      </c>
      <c r="H12" s="43">
        <v>68.900000000000006</v>
      </c>
      <c r="I12" s="42">
        <v>122</v>
      </c>
      <c r="J12" s="44">
        <f t="shared" si="1"/>
        <v>14.9</v>
      </c>
      <c r="K12" s="45">
        <v>0</v>
      </c>
      <c r="L12" s="44"/>
      <c r="M12" s="42">
        <v>6</v>
      </c>
      <c r="N12" s="42"/>
      <c r="O12" s="42"/>
    </row>
    <row r="13" spans="1:65" x14ac:dyDescent="0.2">
      <c r="A13" s="41">
        <v>45221</v>
      </c>
      <c r="B13" s="42">
        <v>72</v>
      </c>
      <c r="C13" s="42" t="s">
        <v>73</v>
      </c>
      <c r="D13" s="42" t="s">
        <v>97</v>
      </c>
      <c r="E13" s="42">
        <v>82</v>
      </c>
      <c r="F13" s="42">
        <v>82</v>
      </c>
      <c r="G13" s="42">
        <f t="shared" si="0"/>
        <v>77</v>
      </c>
      <c r="H13" s="43">
        <v>68.2</v>
      </c>
      <c r="I13" s="42">
        <v>115</v>
      </c>
      <c r="J13" s="44">
        <f t="shared" si="1"/>
        <v>13.6</v>
      </c>
      <c r="K13" s="45">
        <v>0</v>
      </c>
      <c r="L13" s="44"/>
      <c r="M13" s="42">
        <v>5</v>
      </c>
      <c r="N13" s="42"/>
      <c r="O13" s="42"/>
    </row>
    <row r="14" spans="1:65" x14ac:dyDescent="0.2">
      <c r="A14" s="41">
        <v>45224</v>
      </c>
      <c r="B14" s="42">
        <v>72</v>
      </c>
      <c r="C14" s="42" t="s">
        <v>89</v>
      </c>
      <c r="D14" s="42" t="s">
        <v>97</v>
      </c>
      <c r="E14" s="42">
        <v>79</v>
      </c>
      <c r="F14" s="42">
        <v>79</v>
      </c>
      <c r="G14" s="42">
        <f t="shared" si="0"/>
        <v>72</v>
      </c>
      <c r="H14" s="43">
        <v>69.3</v>
      </c>
      <c r="I14" s="42">
        <v>122</v>
      </c>
      <c r="J14" s="44">
        <f t="shared" si="1"/>
        <v>9</v>
      </c>
      <c r="K14" s="45">
        <v>0</v>
      </c>
      <c r="L14" s="44">
        <v>9</v>
      </c>
      <c r="M14" s="42">
        <v>7</v>
      </c>
      <c r="N14" s="42"/>
      <c r="O14" s="42"/>
    </row>
    <row r="15" spans="1:65" x14ac:dyDescent="0.2">
      <c r="A15" s="41">
        <v>45229</v>
      </c>
      <c r="B15" s="42">
        <v>72</v>
      </c>
      <c r="C15" s="42" t="s">
        <v>89</v>
      </c>
      <c r="D15" s="42" t="s">
        <v>97</v>
      </c>
      <c r="E15" s="42">
        <v>83</v>
      </c>
      <c r="F15" s="42">
        <v>83</v>
      </c>
      <c r="G15" s="42">
        <f t="shared" si="0"/>
        <v>76</v>
      </c>
      <c r="H15" s="43">
        <v>69.3</v>
      </c>
      <c r="I15" s="42">
        <v>122</v>
      </c>
      <c r="J15" s="44">
        <f t="shared" si="1"/>
        <v>12.7</v>
      </c>
      <c r="K15" s="45">
        <v>0</v>
      </c>
      <c r="L15" s="44"/>
      <c r="M15" s="42">
        <v>7</v>
      </c>
      <c r="N15" s="42"/>
      <c r="O15" s="42"/>
    </row>
    <row r="16" spans="1:65" x14ac:dyDescent="0.2">
      <c r="A16" s="41">
        <v>45238</v>
      </c>
      <c r="B16" s="42">
        <v>72</v>
      </c>
      <c r="C16" s="42" t="s">
        <v>89</v>
      </c>
      <c r="D16" s="42" t="s">
        <v>97</v>
      </c>
      <c r="E16" s="42">
        <v>84</v>
      </c>
      <c r="F16" s="42">
        <v>84</v>
      </c>
      <c r="G16" s="42">
        <f t="shared" si="0"/>
        <v>77</v>
      </c>
      <c r="H16" s="43">
        <v>69.3</v>
      </c>
      <c r="I16" s="42">
        <v>122</v>
      </c>
      <c r="J16" s="44">
        <f t="shared" si="1"/>
        <v>13.6</v>
      </c>
      <c r="K16" s="45">
        <v>0</v>
      </c>
      <c r="L16" s="44"/>
      <c r="M16" s="42">
        <v>7</v>
      </c>
      <c r="N16" s="42"/>
      <c r="O16" s="42"/>
    </row>
    <row r="17" spans="1:17" x14ac:dyDescent="0.2">
      <c r="A17" s="41">
        <v>45253</v>
      </c>
      <c r="B17" s="42">
        <v>72</v>
      </c>
      <c r="C17" s="42" t="s">
        <v>103</v>
      </c>
      <c r="D17" s="42" t="s">
        <v>63</v>
      </c>
      <c r="E17" s="42">
        <v>80</v>
      </c>
      <c r="F17" s="42">
        <v>80</v>
      </c>
      <c r="G17" s="42">
        <f t="shared" si="0"/>
        <v>75</v>
      </c>
      <c r="H17" s="43">
        <v>68</v>
      </c>
      <c r="I17" s="42">
        <v>115</v>
      </c>
      <c r="J17" s="44">
        <f t="shared" si="1"/>
        <v>11.8</v>
      </c>
      <c r="K17" s="46">
        <v>0</v>
      </c>
      <c r="L17" s="44">
        <v>11.8</v>
      </c>
      <c r="M17" s="42">
        <v>5</v>
      </c>
      <c r="N17" s="42"/>
      <c r="O17" s="42"/>
    </row>
    <row r="18" spans="1:17" x14ac:dyDescent="0.2">
      <c r="A18" s="41">
        <v>45253</v>
      </c>
      <c r="B18" s="42">
        <v>72</v>
      </c>
      <c r="C18" s="42" t="s">
        <v>103</v>
      </c>
      <c r="D18" s="42" t="s">
        <v>63</v>
      </c>
      <c r="E18" s="42">
        <v>80</v>
      </c>
      <c r="F18" s="42">
        <v>80</v>
      </c>
      <c r="G18" s="42">
        <f t="shared" si="0"/>
        <v>75</v>
      </c>
      <c r="H18" s="43">
        <v>68</v>
      </c>
      <c r="I18" s="42">
        <v>115</v>
      </c>
      <c r="J18" s="44">
        <f t="shared" si="1"/>
        <v>11.8</v>
      </c>
      <c r="K18" s="46">
        <v>0</v>
      </c>
      <c r="L18" s="44">
        <v>11.8</v>
      </c>
      <c r="M18" s="42">
        <v>5</v>
      </c>
      <c r="N18" s="42"/>
      <c r="O18" s="42"/>
    </row>
    <row r="19" spans="1:17" x14ac:dyDescent="0.2">
      <c r="A19" s="41">
        <v>45253</v>
      </c>
      <c r="B19" s="42">
        <v>72</v>
      </c>
      <c r="C19" s="42" t="s">
        <v>103</v>
      </c>
      <c r="D19" s="42" t="s">
        <v>63</v>
      </c>
      <c r="E19" s="42">
        <v>84</v>
      </c>
      <c r="F19" s="42">
        <v>84</v>
      </c>
      <c r="G19" s="42">
        <f t="shared" si="0"/>
        <v>77</v>
      </c>
      <c r="H19" s="43">
        <v>69.3</v>
      </c>
      <c r="I19" s="42">
        <v>122</v>
      </c>
      <c r="J19" s="44">
        <f t="shared" si="1"/>
        <v>13.6</v>
      </c>
      <c r="K19" s="46">
        <v>0</v>
      </c>
      <c r="L19" s="44"/>
      <c r="M19" s="42">
        <v>7</v>
      </c>
      <c r="N19" s="42"/>
      <c r="O19" s="42"/>
    </row>
    <row r="20" spans="1:17" x14ac:dyDescent="0.2">
      <c r="A20" s="41">
        <v>45253</v>
      </c>
      <c r="B20" s="42">
        <v>72</v>
      </c>
      <c r="C20" s="42" t="s">
        <v>103</v>
      </c>
      <c r="D20" s="42" t="s">
        <v>63</v>
      </c>
      <c r="E20" s="42">
        <v>85</v>
      </c>
      <c r="F20" s="42">
        <v>85</v>
      </c>
      <c r="G20" s="42">
        <f t="shared" si="0"/>
        <v>80</v>
      </c>
      <c r="H20" s="43">
        <v>68</v>
      </c>
      <c r="I20" s="42">
        <v>115</v>
      </c>
      <c r="J20" s="44">
        <f t="shared" si="1"/>
        <v>16.7</v>
      </c>
      <c r="K20" s="46">
        <v>0</v>
      </c>
      <c r="L20" s="44" t="s">
        <v>28</v>
      </c>
      <c r="M20" s="42">
        <v>5</v>
      </c>
      <c r="N20" s="42"/>
      <c r="O20" s="42"/>
    </row>
    <row r="21" spans="1:17" x14ac:dyDescent="0.2">
      <c r="A21" s="41">
        <v>45283</v>
      </c>
      <c r="B21" s="42">
        <v>72</v>
      </c>
      <c r="C21" s="42" t="s">
        <v>103</v>
      </c>
      <c r="D21" s="42" t="s">
        <v>63</v>
      </c>
      <c r="E21" s="42">
        <v>82</v>
      </c>
      <c r="F21" s="42">
        <v>82</v>
      </c>
      <c r="G21" s="42">
        <f t="shared" si="0"/>
        <v>73</v>
      </c>
      <c r="H21" s="43">
        <v>70.599999999999994</v>
      </c>
      <c r="I21" s="42">
        <v>134</v>
      </c>
      <c r="J21" s="44">
        <f t="shared" si="1"/>
        <v>9.6</v>
      </c>
      <c r="K21" s="46">
        <v>0</v>
      </c>
      <c r="L21" s="44">
        <v>9.6</v>
      </c>
      <c r="M21" s="42">
        <v>9</v>
      </c>
      <c r="N21" s="42"/>
      <c r="O21" s="42"/>
    </row>
    <row r="22" spans="1:17" x14ac:dyDescent="0.2">
      <c r="A22" s="41">
        <v>45283</v>
      </c>
      <c r="B22" s="42">
        <v>72</v>
      </c>
      <c r="C22" s="42" t="s">
        <v>103</v>
      </c>
      <c r="D22" s="42" t="s">
        <v>63</v>
      </c>
      <c r="E22" s="42">
        <v>86</v>
      </c>
      <c r="F22" s="42">
        <v>86</v>
      </c>
      <c r="G22" s="42">
        <f t="shared" si="0"/>
        <v>79</v>
      </c>
      <c r="H22" s="43">
        <v>69.3</v>
      </c>
      <c r="I22" s="42">
        <v>122</v>
      </c>
      <c r="J22" s="44">
        <f t="shared" si="1"/>
        <v>15.5</v>
      </c>
      <c r="K22" s="46">
        <v>0</v>
      </c>
      <c r="L22" s="44"/>
      <c r="M22" s="42">
        <v>7</v>
      </c>
      <c r="N22" s="42"/>
      <c r="O22" s="42"/>
    </row>
    <row r="23" spans="1:17" x14ac:dyDescent="0.2">
      <c r="A23" s="41">
        <v>45392</v>
      </c>
      <c r="B23" s="42">
        <v>72</v>
      </c>
      <c r="C23" s="42" t="s">
        <v>77</v>
      </c>
      <c r="D23" s="42" t="s">
        <v>97</v>
      </c>
      <c r="E23" s="42">
        <v>80</v>
      </c>
      <c r="F23" s="42">
        <v>80</v>
      </c>
      <c r="G23" s="42">
        <f t="shared" si="0"/>
        <v>73</v>
      </c>
      <c r="H23" s="43">
        <v>69.599999999999994</v>
      </c>
      <c r="I23" s="42">
        <v>119</v>
      </c>
      <c r="J23" s="44">
        <f t="shared" si="1"/>
        <v>9.9</v>
      </c>
      <c r="K23" s="45">
        <v>0</v>
      </c>
      <c r="L23" s="44">
        <v>9.9</v>
      </c>
      <c r="M23" s="42">
        <v>7</v>
      </c>
      <c r="N23" s="42"/>
      <c r="O23" s="42"/>
    </row>
    <row r="24" spans="1:17" x14ac:dyDescent="0.2">
      <c r="A24" s="41"/>
      <c r="B24" s="42"/>
      <c r="C24" s="42"/>
      <c r="D24" s="42"/>
      <c r="E24" s="42"/>
      <c r="F24" s="42"/>
      <c r="G24" s="42"/>
      <c r="H24" s="43"/>
      <c r="I24" s="42"/>
      <c r="J24" s="44" t="s">
        <v>28</v>
      </c>
      <c r="K24" s="44"/>
      <c r="L24" s="44"/>
      <c r="M24" s="42"/>
      <c r="N24" s="42"/>
      <c r="O24" s="42" t="s">
        <v>92</v>
      </c>
      <c r="P24" s="176"/>
      <c r="Q24" s="176"/>
    </row>
    <row r="25" spans="1:17" x14ac:dyDescent="0.2">
      <c r="A25" s="47"/>
      <c r="B25" s="48"/>
      <c r="C25" s="48"/>
      <c r="D25" s="48"/>
      <c r="E25" s="48"/>
      <c r="F25" s="48"/>
      <c r="G25" s="42" t="s">
        <v>28</v>
      </c>
      <c r="H25" s="49"/>
      <c r="I25" s="48"/>
      <c r="J25" s="44" t="s">
        <v>28</v>
      </c>
      <c r="K25" s="50">
        <v>0</v>
      </c>
      <c r="L25" s="51">
        <f>SUM(L4:L23)</f>
        <v>81.8</v>
      </c>
      <c r="M25" s="51">
        <f>TRUNC(SUM(L25/8),1)</f>
        <v>10.199999999999999</v>
      </c>
      <c r="N25" s="42"/>
      <c r="O25" s="52" t="s">
        <v>28</v>
      </c>
    </row>
    <row r="26" spans="1:17" x14ac:dyDescent="0.2">
      <c r="A26" s="41"/>
      <c r="B26" s="42"/>
      <c r="C26" s="42"/>
      <c r="D26" s="42"/>
      <c r="E26" s="42"/>
      <c r="F26" s="42"/>
      <c r="G26" s="42" t="s">
        <v>28</v>
      </c>
      <c r="H26" s="43"/>
      <c r="I26" s="42"/>
      <c r="J26" s="44" t="s">
        <v>28</v>
      </c>
      <c r="K26" s="53" t="s">
        <v>28</v>
      </c>
      <c r="L26" s="44"/>
      <c r="M26" s="42">
        <f>IF(E26&gt;0,ROUND(SUM($M$25*I26)/113+(H26-B26),0),0)</f>
        <v>0</v>
      </c>
      <c r="N26" s="43"/>
      <c r="O26" s="54"/>
      <c r="P26" s="26"/>
      <c r="Q26" s="40"/>
    </row>
    <row r="27" spans="1:17" x14ac:dyDescent="0.2">
      <c r="N27" s="26"/>
      <c r="O27" s="40"/>
      <c r="P27" s="26" t="s">
        <v>28</v>
      </c>
      <c r="Q27" s="40"/>
    </row>
    <row r="28" spans="1:17" x14ac:dyDescent="0.2">
      <c r="N28" s="26"/>
      <c r="O28" s="40"/>
      <c r="P28" s="26"/>
      <c r="Q28" s="40"/>
    </row>
    <row r="29" spans="1:17" x14ac:dyDescent="0.2">
      <c r="O29" s="39" t="s">
        <v>28</v>
      </c>
    </row>
    <row r="30" spans="1:17" x14ac:dyDescent="0.2">
      <c r="O30" s="39" t="s">
        <v>28</v>
      </c>
    </row>
    <row r="31" spans="1:17" x14ac:dyDescent="0.2">
      <c r="O31" s="39" t="s">
        <v>28</v>
      </c>
    </row>
    <row r="32" spans="1:17" x14ac:dyDescent="0.2">
      <c r="O32" s="39" t="s">
        <v>28</v>
      </c>
    </row>
    <row r="33" spans="11:26" x14ac:dyDescent="0.2">
      <c r="O33" s="39" t="s">
        <v>28</v>
      </c>
    </row>
    <row r="34" spans="11:26" x14ac:dyDescent="0.2">
      <c r="O34" s="39" t="s">
        <v>28</v>
      </c>
    </row>
    <row r="35" spans="11:26" x14ac:dyDescent="0.2">
      <c r="P35" s="55"/>
      <c r="Y35" s="25"/>
      <c r="Z35" s="25"/>
    </row>
    <row r="36" spans="11:26" x14ac:dyDescent="0.2">
      <c r="O36" s="2" t="e">
        <f>IF(#REF!&gt;0,ROUND(SUM(#REF!*#REF!)/113,0),0)</f>
        <v>#REF!</v>
      </c>
    </row>
    <row r="41" spans="11:26" x14ac:dyDescent="0.2">
      <c r="P41" s="38"/>
    </row>
    <row r="42" spans="11:26" x14ac:dyDescent="0.2">
      <c r="K42" s="56"/>
    </row>
    <row r="43" spans="11:26" x14ac:dyDescent="0.2">
      <c r="K43" s="56"/>
    </row>
  </sheetData>
  <sortState xmlns:xlrd2="http://schemas.microsoft.com/office/spreadsheetml/2017/richdata2" ref="A4:M26">
    <sortCondition ref="A4:A26"/>
  </sortState>
  <mergeCells count="2">
    <mergeCell ref="A1:M1"/>
    <mergeCell ref="P24:Q24"/>
  </mergeCells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Z33"/>
  <sheetViews>
    <sheetView zoomScale="110" workbookViewId="0">
      <selection activeCell="A29" sqref="A29"/>
    </sheetView>
  </sheetViews>
  <sheetFormatPr defaultColWidth="11.62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5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style="25" customWidth="1"/>
    <col min="14" max="65" width="8.875" customWidth="1"/>
  </cols>
  <sheetData>
    <row r="1" spans="1:13" ht="25.55" customHeight="1" x14ac:dyDescent="0.2">
      <c r="A1" s="174" t="s">
        <v>205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0" t="s">
        <v>72</v>
      </c>
    </row>
    <row r="4" spans="1:13" x14ac:dyDescent="0.2">
      <c r="A4" s="24">
        <v>45595</v>
      </c>
      <c r="B4">
        <v>72</v>
      </c>
      <c r="C4" t="s">
        <v>105</v>
      </c>
      <c r="D4" t="s">
        <v>102</v>
      </c>
      <c r="E4">
        <v>108</v>
      </c>
      <c r="F4">
        <v>107</v>
      </c>
      <c r="G4" s="102">
        <f t="shared" ref="G4:G23" si="0">(SUM(E4-M4))</f>
        <v>84</v>
      </c>
      <c r="H4" s="3">
        <v>66.3</v>
      </c>
      <c r="I4">
        <v>119</v>
      </c>
      <c r="J4" s="25">
        <f t="shared" ref="J4:J23" si="1">ROUND(SUM((F4-H4)*113/I4),1)-$K$25</f>
        <v>38.6</v>
      </c>
      <c r="K4" s="61">
        <v>0</v>
      </c>
      <c r="M4" s="3">
        <v>24</v>
      </c>
    </row>
    <row r="5" spans="1:13" x14ac:dyDescent="0.2">
      <c r="A5" s="24">
        <v>45600</v>
      </c>
      <c r="B5">
        <v>72</v>
      </c>
      <c r="C5" t="s">
        <v>106</v>
      </c>
      <c r="D5" t="s">
        <v>95</v>
      </c>
      <c r="E5">
        <v>101</v>
      </c>
      <c r="F5">
        <v>101</v>
      </c>
      <c r="G5" s="102">
        <f t="shared" si="0"/>
        <v>76</v>
      </c>
      <c r="H5" s="25">
        <v>67.3</v>
      </c>
      <c r="I5">
        <v>119</v>
      </c>
      <c r="J5" s="25">
        <f t="shared" si="1"/>
        <v>32</v>
      </c>
      <c r="L5" s="162" t="s">
        <v>28</v>
      </c>
      <c r="M5" s="107">
        <v>25</v>
      </c>
    </row>
    <row r="6" spans="1:13" x14ac:dyDescent="0.2">
      <c r="A6" s="24">
        <v>45602</v>
      </c>
      <c r="B6">
        <v>71</v>
      </c>
      <c r="C6" t="s">
        <v>107</v>
      </c>
      <c r="D6" t="s">
        <v>102</v>
      </c>
      <c r="E6">
        <v>100</v>
      </c>
      <c r="F6">
        <v>100</v>
      </c>
      <c r="G6" s="102">
        <f t="shared" si="0"/>
        <v>77</v>
      </c>
      <c r="H6" s="25">
        <v>65.099999999999994</v>
      </c>
      <c r="I6">
        <v>116</v>
      </c>
      <c r="J6" s="25">
        <f t="shared" si="1"/>
        <v>34</v>
      </c>
      <c r="M6" s="107">
        <v>23</v>
      </c>
    </row>
    <row r="7" spans="1:13" x14ac:dyDescent="0.2">
      <c r="A7" s="24">
        <v>45609</v>
      </c>
      <c r="B7">
        <v>72</v>
      </c>
      <c r="C7" t="s">
        <v>75</v>
      </c>
      <c r="D7" t="s">
        <v>95</v>
      </c>
      <c r="E7">
        <v>100</v>
      </c>
      <c r="F7">
        <v>100</v>
      </c>
      <c r="G7" s="102">
        <f t="shared" si="0"/>
        <v>78</v>
      </c>
      <c r="H7" s="25">
        <v>65.3</v>
      </c>
      <c r="I7">
        <v>115</v>
      </c>
      <c r="J7" s="25">
        <f t="shared" si="1"/>
        <v>34.1</v>
      </c>
      <c r="K7" s="34">
        <v>0</v>
      </c>
      <c r="M7" s="107">
        <v>22</v>
      </c>
    </row>
    <row r="8" spans="1:13" x14ac:dyDescent="0.2">
      <c r="A8" s="24">
        <v>45616</v>
      </c>
      <c r="B8">
        <v>72</v>
      </c>
      <c r="C8" t="s">
        <v>89</v>
      </c>
      <c r="D8" t="s">
        <v>102</v>
      </c>
      <c r="E8">
        <v>100</v>
      </c>
      <c r="F8">
        <v>98</v>
      </c>
      <c r="G8" s="102">
        <f t="shared" si="0"/>
        <v>75</v>
      </c>
      <c r="H8">
        <v>66.900000000000006</v>
      </c>
      <c r="I8">
        <v>123</v>
      </c>
      <c r="J8" s="25">
        <f t="shared" si="1"/>
        <v>28.6</v>
      </c>
      <c r="L8" s="25">
        <v>28.6</v>
      </c>
      <c r="M8">
        <v>25</v>
      </c>
    </row>
    <row r="9" spans="1:13" x14ac:dyDescent="0.2">
      <c r="A9" s="24">
        <v>45621</v>
      </c>
      <c r="B9">
        <v>72</v>
      </c>
      <c r="C9" t="s">
        <v>109</v>
      </c>
      <c r="D9" t="s">
        <v>102</v>
      </c>
      <c r="E9">
        <v>103</v>
      </c>
      <c r="F9">
        <v>102</v>
      </c>
      <c r="G9" s="102">
        <f t="shared" si="0"/>
        <v>78</v>
      </c>
      <c r="H9" s="25">
        <v>67.3</v>
      </c>
      <c r="I9">
        <v>118</v>
      </c>
      <c r="J9" s="25">
        <f t="shared" si="1"/>
        <v>33.200000000000003</v>
      </c>
      <c r="M9" s="107">
        <v>25</v>
      </c>
    </row>
    <row r="10" spans="1:13" x14ac:dyDescent="0.2">
      <c r="A10" s="24">
        <v>45644</v>
      </c>
      <c r="B10">
        <v>70</v>
      </c>
      <c r="C10" t="s">
        <v>111</v>
      </c>
      <c r="D10" t="s">
        <v>102</v>
      </c>
      <c r="E10">
        <v>95</v>
      </c>
      <c r="F10">
        <v>95</v>
      </c>
      <c r="G10" s="102">
        <f t="shared" si="0"/>
        <v>70</v>
      </c>
      <c r="H10" s="25">
        <v>65.599999999999994</v>
      </c>
      <c r="I10">
        <v>116</v>
      </c>
      <c r="J10" s="25">
        <f t="shared" si="1"/>
        <v>28.6</v>
      </c>
      <c r="K10" s="65">
        <v>0</v>
      </c>
      <c r="L10" s="25">
        <v>28.6</v>
      </c>
      <c r="M10" s="107">
        <v>25</v>
      </c>
    </row>
    <row r="11" spans="1:13" x14ac:dyDescent="0.2">
      <c r="A11" s="24">
        <v>45686</v>
      </c>
      <c r="B11">
        <v>71</v>
      </c>
      <c r="C11" t="s">
        <v>78</v>
      </c>
      <c r="D11" t="s">
        <v>95</v>
      </c>
      <c r="E11">
        <v>98</v>
      </c>
      <c r="F11">
        <v>98</v>
      </c>
      <c r="G11" s="102">
        <f t="shared" si="0"/>
        <v>76</v>
      </c>
      <c r="H11" s="25">
        <v>65.099999999999994</v>
      </c>
      <c r="I11">
        <v>112</v>
      </c>
      <c r="J11" s="25">
        <f t="shared" si="1"/>
        <v>33.200000000000003</v>
      </c>
      <c r="K11" s="34">
        <v>0</v>
      </c>
      <c r="M11" s="107">
        <v>22</v>
      </c>
    </row>
    <row r="12" spans="1:13" x14ac:dyDescent="0.2">
      <c r="A12" s="24">
        <v>45695</v>
      </c>
      <c r="B12">
        <v>72</v>
      </c>
      <c r="C12" t="s">
        <v>89</v>
      </c>
      <c r="D12" t="s">
        <v>102</v>
      </c>
      <c r="E12">
        <v>108</v>
      </c>
      <c r="F12">
        <v>105</v>
      </c>
      <c r="G12" s="102">
        <f t="shared" si="0"/>
        <v>83</v>
      </c>
      <c r="H12">
        <v>66.900000000000006</v>
      </c>
      <c r="I12">
        <v>123</v>
      </c>
      <c r="J12" s="25">
        <f t="shared" si="1"/>
        <v>35</v>
      </c>
      <c r="K12" s="61">
        <v>0</v>
      </c>
      <c r="M12" s="107">
        <v>25</v>
      </c>
    </row>
    <row r="13" spans="1:13" x14ac:dyDescent="0.2">
      <c r="A13" s="24">
        <v>45715</v>
      </c>
      <c r="B13">
        <v>72</v>
      </c>
      <c r="C13" t="s">
        <v>73</v>
      </c>
      <c r="D13" t="s">
        <v>102</v>
      </c>
      <c r="E13">
        <v>95</v>
      </c>
      <c r="F13">
        <v>95</v>
      </c>
      <c r="G13" s="102">
        <f t="shared" si="0"/>
        <v>73</v>
      </c>
      <c r="H13">
        <v>65.8</v>
      </c>
      <c r="I13">
        <v>115</v>
      </c>
      <c r="J13" s="25">
        <f t="shared" si="1"/>
        <v>28.7</v>
      </c>
      <c r="K13" s="61">
        <v>0</v>
      </c>
      <c r="L13" s="25">
        <v>28.7</v>
      </c>
      <c r="M13">
        <v>22</v>
      </c>
    </row>
    <row r="14" spans="1:13" x14ac:dyDescent="0.2">
      <c r="A14" s="24">
        <v>45726</v>
      </c>
      <c r="B14">
        <v>72</v>
      </c>
      <c r="C14" t="s">
        <v>151</v>
      </c>
      <c r="D14" t="s">
        <v>76</v>
      </c>
      <c r="E14">
        <v>106</v>
      </c>
      <c r="F14">
        <v>105</v>
      </c>
      <c r="G14" s="102">
        <f t="shared" si="0"/>
        <v>79</v>
      </c>
      <c r="H14" s="25">
        <v>69.599999999999994</v>
      </c>
      <c r="I14">
        <v>123</v>
      </c>
      <c r="J14" s="25">
        <f t="shared" si="1"/>
        <v>32.5</v>
      </c>
      <c r="L14" s="25" t="s">
        <v>28</v>
      </c>
      <c r="M14" s="107">
        <f>IF(E14&gt;0,ROUND(SUM($M$25*I14)/113+(H14-B14),0),0)</f>
        <v>27</v>
      </c>
    </row>
    <row r="15" spans="1:13" x14ac:dyDescent="0.2">
      <c r="A15" s="24">
        <v>45728</v>
      </c>
      <c r="B15">
        <v>72</v>
      </c>
      <c r="C15" t="s">
        <v>91</v>
      </c>
      <c r="D15" t="s">
        <v>102</v>
      </c>
      <c r="E15">
        <v>105</v>
      </c>
      <c r="F15">
        <v>103</v>
      </c>
      <c r="G15" s="102">
        <f t="shared" si="0"/>
        <v>83</v>
      </c>
      <c r="H15" s="25">
        <v>65.900000000000006</v>
      </c>
      <c r="I15">
        <v>115</v>
      </c>
      <c r="J15" s="25">
        <f t="shared" si="1"/>
        <v>36.5</v>
      </c>
      <c r="K15" s="34">
        <v>0</v>
      </c>
      <c r="M15" s="107">
        <f>IF(E15&gt;0,ROUND(SUM($M$25*I15)/113+(H15-B15),0),0)</f>
        <v>22</v>
      </c>
    </row>
    <row r="16" spans="1:13" x14ac:dyDescent="0.2">
      <c r="A16" s="24">
        <v>45735</v>
      </c>
      <c r="B16">
        <v>72</v>
      </c>
      <c r="C16" t="s">
        <v>75</v>
      </c>
      <c r="D16" t="s">
        <v>95</v>
      </c>
      <c r="E16">
        <v>97</v>
      </c>
      <c r="F16">
        <v>95</v>
      </c>
      <c r="G16" s="102">
        <f t="shared" si="0"/>
        <v>74</v>
      </c>
      <c r="H16" s="25">
        <v>65.3</v>
      </c>
      <c r="I16">
        <v>115</v>
      </c>
      <c r="J16" s="25">
        <f t="shared" si="1"/>
        <v>29.2</v>
      </c>
      <c r="K16" s="34">
        <v>0</v>
      </c>
      <c r="L16" s="25">
        <v>29.2</v>
      </c>
      <c r="M16" s="107">
        <v>23</v>
      </c>
    </row>
    <row r="17" spans="1:26" x14ac:dyDescent="0.2">
      <c r="A17" s="24">
        <v>45742</v>
      </c>
      <c r="B17">
        <v>70</v>
      </c>
      <c r="C17" t="s">
        <v>111</v>
      </c>
      <c r="D17" t="s">
        <v>102</v>
      </c>
      <c r="E17">
        <v>105</v>
      </c>
      <c r="F17">
        <v>104</v>
      </c>
      <c r="G17" s="102">
        <f t="shared" si="0"/>
        <v>81</v>
      </c>
      <c r="H17" s="25">
        <v>65.599999999999994</v>
      </c>
      <c r="I17">
        <v>116</v>
      </c>
      <c r="J17" s="25">
        <f t="shared" si="1"/>
        <v>37.4</v>
      </c>
      <c r="M17" s="107">
        <f>IF(E17&gt;0,ROUND(SUM($M$25*I17)/113+(H17-B17),0),0)</f>
        <v>24</v>
      </c>
    </row>
    <row r="18" spans="1:26" x14ac:dyDescent="0.2">
      <c r="A18" s="24">
        <v>45749</v>
      </c>
      <c r="B18">
        <v>72</v>
      </c>
      <c r="C18" t="s">
        <v>96</v>
      </c>
      <c r="D18" t="s">
        <v>74</v>
      </c>
      <c r="E18">
        <v>101</v>
      </c>
      <c r="F18">
        <v>100</v>
      </c>
      <c r="G18" s="102">
        <f t="shared" si="0"/>
        <v>73</v>
      </c>
      <c r="H18" s="25">
        <v>68.3</v>
      </c>
      <c r="I18">
        <v>125</v>
      </c>
      <c r="J18" s="25">
        <f t="shared" si="1"/>
        <v>28.7</v>
      </c>
      <c r="L18" s="25">
        <v>28.7</v>
      </c>
      <c r="M18" s="107">
        <v>28</v>
      </c>
    </row>
    <row r="19" spans="1:26" x14ac:dyDescent="0.2">
      <c r="A19" s="24">
        <v>45756</v>
      </c>
      <c r="B19">
        <v>71</v>
      </c>
      <c r="C19" t="s">
        <v>78</v>
      </c>
      <c r="D19" t="s">
        <v>95</v>
      </c>
      <c r="E19">
        <v>87</v>
      </c>
      <c r="F19">
        <v>87</v>
      </c>
      <c r="G19" s="102">
        <f t="shared" si="0"/>
        <v>65</v>
      </c>
      <c r="H19" s="25">
        <v>65.099999999999994</v>
      </c>
      <c r="I19">
        <v>112</v>
      </c>
      <c r="J19" s="25">
        <f t="shared" si="1"/>
        <v>22.1</v>
      </c>
      <c r="L19" s="25">
        <v>22.1</v>
      </c>
      <c r="M19" s="107">
        <v>22</v>
      </c>
    </row>
    <row r="20" spans="1:26" x14ac:dyDescent="0.2">
      <c r="A20" s="24">
        <v>45761</v>
      </c>
      <c r="B20">
        <v>72</v>
      </c>
      <c r="C20" t="s">
        <v>75</v>
      </c>
      <c r="D20" t="s">
        <v>95</v>
      </c>
      <c r="E20">
        <v>99</v>
      </c>
      <c r="F20">
        <v>96</v>
      </c>
      <c r="G20" s="102">
        <f t="shared" si="0"/>
        <v>78</v>
      </c>
      <c r="H20" s="25">
        <v>65.3</v>
      </c>
      <c r="I20">
        <v>115</v>
      </c>
      <c r="J20" s="25">
        <f t="shared" si="1"/>
        <v>30.2</v>
      </c>
      <c r="L20" s="162" t="s">
        <v>28</v>
      </c>
      <c r="M20" s="107">
        <f>IF(E20&gt;0,ROUND(SUM($M$25*I20)/113+(H20-B20),0),0)</f>
        <v>21</v>
      </c>
    </row>
    <row r="21" spans="1:26" x14ac:dyDescent="0.2">
      <c r="A21" s="24">
        <v>45763</v>
      </c>
      <c r="B21">
        <v>72</v>
      </c>
      <c r="C21" t="s">
        <v>77</v>
      </c>
      <c r="D21" t="s">
        <v>102</v>
      </c>
      <c r="E21">
        <v>111</v>
      </c>
      <c r="F21">
        <v>107</v>
      </c>
      <c r="G21" s="102">
        <f t="shared" si="0"/>
        <v>89</v>
      </c>
      <c r="H21" s="25">
        <v>66.7</v>
      </c>
      <c r="I21">
        <v>112</v>
      </c>
      <c r="J21" s="25">
        <f t="shared" si="1"/>
        <v>40.700000000000003</v>
      </c>
      <c r="M21" s="107">
        <f>IF(E21&gt;0,ROUND(SUM($M$25*I21)/113+(H21-B21),0),0)</f>
        <v>22</v>
      </c>
    </row>
    <row r="22" spans="1:26" x14ac:dyDescent="0.2">
      <c r="A22" s="24">
        <v>45768</v>
      </c>
      <c r="B22">
        <v>72</v>
      </c>
      <c r="C22" t="s">
        <v>82</v>
      </c>
      <c r="D22" t="s">
        <v>95</v>
      </c>
      <c r="E22">
        <v>95</v>
      </c>
      <c r="F22">
        <v>95</v>
      </c>
      <c r="G22" s="102">
        <f t="shared" si="0"/>
        <v>70</v>
      </c>
      <c r="H22" s="25">
        <v>68.099999999999994</v>
      </c>
      <c r="I22">
        <v>119</v>
      </c>
      <c r="J22" s="25">
        <f t="shared" si="1"/>
        <v>25.5</v>
      </c>
      <c r="K22" s="157">
        <v>0</v>
      </c>
      <c r="L22" s="25">
        <v>25.5</v>
      </c>
      <c r="M22" s="25">
        <f>IF(E22&gt;0,ROUND(SUM($M$25*I22)/113+(H22-B22),0),0)</f>
        <v>25</v>
      </c>
    </row>
    <row r="23" spans="1:26" x14ac:dyDescent="0.2">
      <c r="A23" s="24">
        <v>45770</v>
      </c>
      <c r="B23">
        <v>72</v>
      </c>
      <c r="C23" t="s">
        <v>89</v>
      </c>
      <c r="D23" t="s">
        <v>102</v>
      </c>
      <c r="E23">
        <v>96</v>
      </c>
      <c r="F23">
        <v>96</v>
      </c>
      <c r="G23" s="102">
        <f t="shared" si="0"/>
        <v>71</v>
      </c>
      <c r="H23" s="25">
        <v>66.900000000000006</v>
      </c>
      <c r="I23">
        <v>123</v>
      </c>
      <c r="J23" s="25">
        <f t="shared" si="1"/>
        <v>26.7</v>
      </c>
      <c r="L23" s="25">
        <v>26.7</v>
      </c>
      <c r="M23" s="25">
        <f>IF(E23&gt;0,ROUND(SUM($M$25*I23)/113+(H23-B23),0),0)</f>
        <v>25</v>
      </c>
    </row>
    <row r="25" spans="1:26" x14ac:dyDescent="0.2">
      <c r="K25" s="56">
        <v>0</v>
      </c>
      <c r="L25" s="38">
        <f>SUM(L4:L23)</f>
        <v>218.1</v>
      </c>
      <c r="M25" s="25">
        <f>TRUNC(SUM(L25/8),1)</f>
        <v>27.2</v>
      </c>
      <c r="O25" t="s">
        <v>92</v>
      </c>
      <c r="P25" s="176"/>
      <c r="Q25" s="176"/>
    </row>
    <row r="26" spans="1:26" x14ac:dyDescent="0.2">
      <c r="K26" s="34">
        <v>0</v>
      </c>
      <c r="M26" s="107">
        <f>IF(E26&gt;0,ROUND(SUM($M$25*I26)/113+(H26-B26),0),0)</f>
        <v>0</v>
      </c>
      <c r="O26" s="39" t="s">
        <v>28</v>
      </c>
    </row>
    <row r="27" spans="1:26" x14ac:dyDescent="0.2">
      <c r="A27" s="24">
        <v>45775</v>
      </c>
      <c r="B27">
        <v>72</v>
      </c>
      <c r="C27" t="s">
        <v>108</v>
      </c>
      <c r="D27" t="s">
        <v>102</v>
      </c>
      <c r="E27">
        <v>90</v>
      </c>
      <c r="F27">
        <v>90</v>
      </c>
      <c r="G27" s="102">
        <f>(SUM(E27-M27))</f>
        <v>68</v>
      </c>
      <c r="H27" s="25">
        <v>67.599999999999994</v>
      </c>
      <c r="I27">
        <v>110</v>
      </c>
      <c r="J27" s="25">
        <f>ROUND(SUM((F27-H27)*113/I27),1)-$K$25</f>
        <v>23</v>
      </c>
      <c r="K27" s="169">
        <v>0</v>
      </c>
      <c r="M27" s="25">
        <f>IF(E27&gt;0,ROUND(SUM($M$25*I27)/113+(H27-B27),0),0)</f>
        <v>22</v>
      </c>
    </row>
    <row r="28" spans="1:26" x14ac:dyDescent="0.2">
      <c r="A28" s="24">
        <v>45777</v>
      </c>
      <c r="B28">
        <v>72</v>
      </c>
      <c r="C28" t="s">
        <v>75</v>
      </c>
      <c r="D28" t="s">
        <v>95</v>
      </c>
      <c r="E28">
        <v>95</v>
      </c>
      <c r="F28">
        <v>94</v>
      </c>
      <c r="G28" s="26">
        <f>(SUM(E28-M28))</f>
        <v>74</v>
      </c>
      <c r="H28" s="25">
        <v>65.3</v>
      </c>
      <c r="I28">
        <v>115</v>
      </c>
      <c r="J28" s="25">
        <f>ROUND(SUM((F28-H28)*113/I28),1)-$K$25</f>
        <v>28.2</v>
      </c>
      <c r="M28" s="25">
        <f>IF(E28&gt;0,ROUND(SUM($M$25*I28)/113+(H28-B28),0),0)</f>
        <v>21</v>
      </c>
      <c r="N28" s="26"/>
      <c r="O28" s="40"/>
      <c r="P28" s="26"/>
      <c r="Q28" s="40"/>
      <c r="Y28" s="25"/>
      <c r="Z28" s="25"/>
    </row>
    <row r="29" spans="1:26" x14ac:dyDescent="0.2">
      <c r="O29" s="39" t="s">
        <v>28</v>
      </c>
      <c r="P29" s="26"/>
      <c r="Q29" s="40"/>
    </row>
    <row r="30" spans="1:26" x14ac:dyDescent="0.2">
      <c r="O30" s="39" t="s">
        <v>28</v>
      </c>
    </row>
    <row r="31" spans="1:26" x14ac:dyDescent="0.2">
      <c r="O31" s="39" t="e">
        <f>IF(#REF!&gt;0,ROUND(SUM($M$25*#REF!)/113,0),0)</f>
        <v>#REF!</v>
      </c>
    </row>
    <row r="32" spans="1:26" x14ac:dyDescent="0.2">
      <c r="O32" s="39">
        <f>IF(E32&gt;0,ROUND(SUM(M25*I32)/113,0),0)</f>
        <v>0</v>
      </c>
    </row>
    <row r="33" spans="15:15" x14ac:dyDescent="0.2">
      <c r="O33" s="39">
        <f>IF(E33&gt;0,ROUND(SUM(M25*I33)/113,0),0)</f>
        <v>0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29" priority="2" stopIfTrue="1" operator="lessThanOrEqual">
      <formula>0</formula>
    </cfRule>
    <cfRule type="cellIs" dxfId="28" priority="3" stopIfTrue="1" operator="lessThanOrEqual">
      <formula>$M$25-10</formula>
    </cfRule>
    <cfRule type="cellIs" dxfId="27" priority="5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M41"/>
  <sheetViews>
    <sheetView topLeftCell="A2" zoomScale="110" workbookViewId="0">
      <selection activeCell="A29" sqref="A29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206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45436</v>
      </c>
      <c r="B4">
        <v>72</v>
      </c>
      <c r="C4" s="35" t="s">
        <v>87</v>
      </c>
      <c r="D4" t="s">
        <v>76</v>
      </c>
      <c r="E4">
        <v>103</v>
      </c>
      <c r="F4">
        <v>102</v>
      </c>
      <c r="G4">
        <f t="shared" ref="G4:G23" si="0">(SUM(E4-M4))</f>
        <v>84</v>
      </c>
      <c r="H4">
        <v>70</v>
      </c>
      <c r="I4">
        <v>128</v>
      </c>
      <c r="J4" s="25">
        <f>ROUND(SUM((F4-H4)*113/I4),1)-$K$25</f>
        <v>28.3</v>
      </c>
      <c r="M4">
        <v>19</v>
      </c>
    </row>
    <row r="5" spans="1:65" x14ac:dyDescent="0.2">
      <c r="A5" s="24">
        <v>45451</v>
      </c>
      <c r="B5">
        <v>72</v>
      </c>
      <c r="C5" t="s">
        <v>108</v>
      </c>
      <c r="D5" t="s">
        <v>76</v>
      </c>
      <c r="E5">
        <v>94</v>
      </c>
      <c r="F5">
        <v>94</v>
      </c>
      <c r="G5">
        <f t="shared" si="0"/>
        <v>77</v>
      </c>
      <c r="H5" s="25">
        <v>69.900000000000006</v>
      </c>
      <c r="I5">
        <v>116</v>
      </c>
      <c r="J5" s="25">
        <f>ROUND(SUM((F5-H5)*113/I5),1)-$K$25</f>
        <v>23.5</v>
      </c>
      <c r="K5" s="34">
        <v>0</v>
      </c>
      <c r="L5" s="25" t="s">
        <v>28</v>
      </c>
      <c r="M5" s="102">
        <v>17</v>
      </c>
    </row>
    <row r="6" spans="1:65" x14ac:dyDescent="0.2">
      <c r="A6" s="24">
        <v>45455</v>
      </c>
      <c r="B6">
        <v>72</v>
      </c>
      <c r="C6" t="s">
        <v>96</v>
      </c>
      <c r="D6" t="s">
        <v>76</v>
      </c>
      <c r="E6">
        <v>97</v>
      </c>
      <c r="F6">
        <v>96</v>
      </c>
      <c r="G6">
        <f t="shared" si="0"/>
        <v>77</v>
      </c>
      <c r="H6" s="26">
        <v>70.3</v>
      </c>
      <c r="I6">
        <v>130</v>
      </c>
      <c r="J6" s="25">
        <f>ROUND(SUM((F6-H6)*113/I6),1)-$K$25</f>
        <v>22.3</v>
      </c>
      <c r="K6" s="61">
        <v>0</v>
      </c>
      <c r="L6" s="25">
        <v>22.3</v>
      </c>
      <c r="M6">
        <v>20</v>
      </c>
    </row>
    <row r="7" spans="1:65" x14ac:dyDescent="0.2">
      <c r="A7" s="24">
        <v>45532</v>
      </c>
      <c r="B7">
        <v>72</v>
      </c>
      <c r="C7" t="s">
        <v>105</v>
      </c>
      <c r="D7" t="s">
        <v>76</v>
      </c>
      <c r="E7">
        <v>83</v>
      </c>
      <c r="F7">
        <v>83</v>
      </c>
      <c r="G7">
        <f t="shared" si="0"/>
        <v>65</v>
      </c>
      <c r="H7" s="26">
        <v>69.2</v>
      </c>
      <c r="I7">
        <v>125</v>
      </c>
      <c r="J7" s="25">
        <f>ROUND(SUM((F7-H7)*113/I7),1)-$K$25</f>
        <v>12.5</v>
      </c>
      <c r="K7" s="61">
        <v>0</v>
      </c>
      <c r="L7" s="25">
        <v>12.5</v>
      </c>
      <c r="M7">
        <v>18</v>
      </c>
    </row>
    <row r="8" spans="1:65" x14ac:dyDescent="0.2">
      <c r="A8" s="24">
        <v>45546</v>
      </c>
      <c r="B8">
        <v>72</v>
      </c>
      <c r="C8" t="s">
        <v>73</v>
      </c>
      <c r="D8" t="s">
        <v>74</v>
      </c>
      <c r="E8">
        <v>99</v>
      </c>
      <c r="F8">
        <v>93</v>
      </c>
      <c r="G8">
        <f t="shared" si="0"/>
        <v>82</v>
      </c>
      <c r="H8">
        <v>69.599999999999994</v>
      </c>
      <c r="I8">
        <v>124</v>
      </c>
      <c r="J8" s="25">
        <f t="shared" ref="J8:J13" si="1">ROUND(SUM((F8-H8)*113/I8),1)-$K$26</f>
        <v>21.3</v>
      </c>
      <c r="L8" s="25">
        <v>21.3</v>
      </c>
      <c r="M8">
        <v>17</v>
      </c>
    </row>
    <row r="9" spans="1:65" x14ac:dyDescent="0.2">
      <c r="A9" s="24">
        <v>45560</v>
      </c>
      <c r="B9">
        <v>72</v>
      </c>
      <c r="C9" t="s">
        <v>89</v>
      </c>
      <c r="D9" t="s">
        <v>76</v>
      </c>
      <c r="E9">
        <v>96</v>
      </c>
      <c r="F9">
        <v>96</v>
      </c>
      <c r="G9">
        <f t="shared" si="0"/>
        <v>79</v>
      </c>
      <c r="H9">
        <v>69.400000000000006</v>
      </c>
      <c r="I9">
        <v>128</v>
      </c>
      <c r="J9" s="25">
        <f t="shared" si="1"/>
        <v>23.5</v>
      </c>
      <c r="M9">
        <v>17</v>
      </c>
    </row>
    <row r="10" spans="1:65" x14ac:dyDescent="0.2">
      <c r="A10" s="24">
        <v>45562</v>
      </c>
      <c r="B10">
        <v>72</v>
      </c>
      <c r="C10" t="s">
        <v>75</v>
      </c>
      <c r="D10" t="s">
        <v>76</v>
      </c>
      <c r="E10">
        <v>90</v>
      </c>
      <c r="F10">
        <v>90</v>
      </c>
      <c r="G10">
        <f t="shared" si="0"/>
        <v>75</v>
      </c>
      <c r="H10">
        <v>69</v>
      </c>
      <c r="I10">
        <v>120</v>
      </c>
      <c r="J10" s="25">
        <f t="shared" si="1"/>
        <v>19.8</v>
      </c>
      <c r="K10" s="34">
        <v>0</v>
      </c>
      <c r="L10" s="25">
        <v>19.8</v>
      </c>
      <c r="M10">
        <v>15</v>
      </c>
    </row>
    <row r="11" spans="1:65" x14ac:dyDescent="0.2">
      <c r="A11" s="24">
        <v>45588</v>
      </c>
      <c r="B11">
        <v>72</v>
      </c>
      <c r="C11" t="s">
        <v>77</v>
      </c>
      <c r="D11" t="s">
        <v>76</v>
      </c>
      <c r="E11">
        <v>98</v>
      </c>
      <c r="F11">
        <v>97</v>
      </c>
      <c r="G11">
        <f t="shared" si="0"/>
        <v>82</v>
      </c>
      <c r="H11" s="26">
        <v>69</v>
      </c>
      <c r="I11">
        <v>118</v>
      </c>
      <c r="J11" s="25">
        <f t="shared" si="1"/>
        <v>26.8</v>
      </c>
      <c r="K11" s="61">
        <v>0</v>
      </c>
      <c r="M11">
        <v>16</v>
      </c>
    </row>
    <row r="12" spans="1:65" x14ac:dyDescent="0.2">
      <c r="A12" s="24">
        <v>45595</v>
      </c>
      <c r="B12">
        <v>72</v>
      </c>
      <c r="C12" t="s">
        <v>105</v>
      </c>
      <c r="D12" t="s">
        <v>76</v>
      </c>
      <c r="E12">
        <v>92</v>
      </c>
      <c r="F12">
        <v>92</v>
      </c>
      <c r="G12" s="67">
        <f t="shared" si="0"/>
        <v>76</v>
      </c>
      <c r="H12" s="26">
        <v>69.2</v>
      </c>
      <c r="I12">
        <v>125</v>
      </c>
      <c r="J12" s="68">
        <f t="shared" si="1"/>
        <v>20.6</v>
      </c>
      <c r="K12" s="69">
        <v>0</v>
      </c>
      <c r="L12" s="25">
        <v>20.6</v>
      </c>
      <c r="M12" s="67">
        <v>16</v>
      </c>
    </row>
    <row r="13" spans="1:65" x14ac:dyDescent="0.2">
      <c r="A13" s="24">
        <v>45616</v>
      </c>
      <c r="B13">
        <v>72</v>
      </c>
      <c r="C13" t="s">
        <v>89</v>
      </c>
      <c r="D13" t="s">
        <v>76</v>
      </c>
      <c r="E13">
        <v>95</v>
      </c>
      <c r="F13">
        <v>94</v>
      </c>
      <c r="G13" s="67">
        <f t="shared" si="0"/>
        <v>76</v>
      </c>
      <c r="H13" s="26">
        <v>69.400000000000006</v>
      </c>
      <c r="I13">
        <v>128</v>
      </c>
      <c r="J13" s="68">
        <f t="shared" si="1"/>
        <v>21.7</v>
      </c>
      <c r="K13" s="69">
        <v>0</v>
      </c>
      <c r="L13" s="25">
        <v>21.7</v>
      </c>
      <c r="M13" s="67">
        <v>19</v>
      </c>
    </row>
    <row r="14" spans="1:65" x14ac:dyDescent="0.2">
      <c r="A14" s="70">
        <v>45715</v>
      </c>
      <c r="B14">
        <v>72</v>
      </c>
      <c r="C14" t="s">
        <v>130</v>
      </c>
      <c r="D14" t="s">
        <v>74</v>
      </c>
      <c r="E14">
        <v>102</v>
      </c>
      <c r="F14" s="42">
        <v>99</v>
      </c>
      <c r="G14" s="42">
        <f t="shared" si="0"/>
        <v>83</v>
      </c>
      <c r="H14">
        <v>69.8</v>
      </c>
      <c r="I14">
        <v>124</v>
      </c>
      <c r="J14" s="25">
        <f>ROUND(SUM((F14-H14)*113/I14),1)-$K$25</f>
        <v>26.6</v>
      </c>
      <c r="K14" s="69">
        <v>0</v>
      </c>
      <c r="L14"/>
      <c r="M14" s="67">
        <v>19</v>
      </c>
    </row>
    <row r="15" spans="1:65" x14ac:dyDescent="0.2">
      <c r="A15" s="24">
        <v>45728</v>
      </c>
      <c r="B15">
        <v>72</v>
      </c>
      <c r="C15" t="s">
        <v>91</v>
      </c>
      <c r="D15" t="s">
        <v>74</v>
      </c>
      <c r="E15">
        <v>97</v>
      </c>
      <c r="F15">
        <v>97</v>
      </c>
      <c r="G15">
        <f t="shared" si="0"/>
        <v>77</v>
      </c>
      <c r="H15">
        <v>69.8</v>
      </c>
      <c r="I15">
        <v>124</v>
      </c>
      <c r="J15" s="25">
        <f>ROUND(SUM((F15-H15)*113/I15),1)-$K$26</f>
        <v>24.8</v>
      </c>
      <c r="K15" s="34">
        <v>0</v>
      </c>
      <c r="M15">
        <f>IF(E15&gt;0,ROUND(SUM($M$25*I15)/113+(H15-B15),0),0)</f>
        <v>20</v>
      </c>
    </row>
    <row r="16" spans="1:65" x14ac:dyDescent="0.2">
      <c r="A16" s="24">
        <v>45735</v>
      </c>
      <c r="B16">
        <v>72</v>
      </c>
      <c r="C16" t="s">
        <v>75</v>
      </c>
      <c r="D16" t="s">
        <v>76</v>
      </c>
      <c r="E16">
        <v>99</v>
      </c>
      <c r="F16">
        <v>97</v>
      </c>
      <c r="G16">
        <f t="shared" si="0"/>
        <v>82</v>
      </c>
      <c r="H16">
        <v>69</v>
      </c>
      <c r="I16">
        <v>120</v>
      </c>
      <c r="J16" s="25">
        <f>ROUND(SUM((F16-H16)*113/I16),1)-$K$26</f>
        <v>26.4</v>
      </c>
      <c r="M16">
        <v>17</v>
      </c>
    </row>
    <row r="17" spans="1:17" x14ac:dyDescent="0.2">
      <c r="A17" s="24">
        <v>45742</v>
      </c>
      <c r="B17">
        <v>70</v>
      </c>
      <c r="C17" t="s">
        <v>111</v>
      </c>
      <c r="D17" t="s">
        <v>76</v>
      </c>
      <c r="E17">
        <v>95</v>
      </c>
      <c r="F17">
        <v>91</v>
      </c>
      <c r="G17">
        <f t="shared" si="0"/>
        <v>76</v>
      </c>
      <c r="H17">
        <v>67.900000000000006</v>
      </c>
      <c r="I17">
        <v>121</v>
      </c>
      <c r="J17" s="25">
        <f>ROUND(SUM((F17-H17)*113/I17),1)-$K$25</f>
        <v>21.6</v>
      </c>
      <c r="L17" s="25">
        <v>21.6</v>
      </c>
      <c r="M17">
        <v>19</v>
      </c>
    </row>
    <row r="18" spans="1:17" x14ac:dyDescent="0.2">
      <c r="A18" s="24">
        <v>45749</v>
      </c>
      <c r="B18">
        <v>72</v>
      </c>
      <c r="C18" t="s">
        <v>96</v>
      </c>
      <c r="D18" t="s">
        <v>76</v>
      </c>
      <c r="E18">
        <v>101</v>
      </c>
      <c r="F18">
        <v>101</v>
      </c>
      <c r="G18">
        <f t="shared" si="0"/>
        <v>80</v>
      </c>
      <c r="H18">
        <v>70.3</v>
      </c>
      <c r="I18">
        <v>130</v>
      </c>
      <c r="J18" s="25">
        <f>ROUND(SUM((F18-H18)*113/I18),1)-$K$26</f>
        <v>26.7</v>
      </c>
      <c r="M18">
        <v>21</v>
      </c>
    </row>
    <row r="19" spans="1:17" x14ac:dyDescent="0.2">
      <c r="A19" s="24">
        <v>45756</v>
      </c>
      <c r="B19">
        <v>71</v>
      </c>
      <c r="C19" t="s">
        <v>78</v>
      </c>
      <c r="D19" t="s">
        <v>76</v>
      </c>
      <c r="E19">
        <v>94</v>
      </c>
      <c r="F19">
        <v>94</v>
      </c>
      <c r="G19">
        <f t="shared" si="0"/>
        <v>76</v>
      </c>
      <c r="H19">
        <v>68.2</v>
      </c>
      <c r="I19">
        <v>121</v>
      </c>
      <c r="J19" s="25">
        <f>ROUND(SUM((F19-H19)*113/I19),1)-$K$25</f>
        <v>24.1</v>
      </c>
      <c r="M19">
        <v>18</v>
      </c>
    </row>
    <row r="20" spans="1:17" x14ac:dyDescent="0.2">
      <c r="A20" s="24">
        <v>45761</v>
      </c>
      <c r="B20">
        <v>72</v>
      </c>
      <c r="C20" t="s">
        <v>75</v>
      </c>
      <c r="D20" t="s">
        <v>76</v>
      </c>
      <c r="E20">
        <v>92</v>
      </c>
      <c r="F20">
        <v>92</v>
      </c>
      <c r="G20">
        <f t="shared" si="0"/>
        <v>74</v>
      </c>
      <c r="H20">
        <v>69</v>
      </c>
      <c r="I20">
        <v>120</v>
      </c>
      <c r="J20" s="25">
        <f>ROUND(SUM((F20-H20)*113/I20),1)-$K$25</f>
        <v>21.7</v>
      </c>
      <c r="L20" s="25">
        <v>21.7</v>
      </c>
      <c r="M20">
        <f>IF(E20&gt;0,ROUND(SUM($M$25*I20)/113+(H20-B20),0),0)</f>
        <v>18</v>
      </c>
    </row>
    <row r="21" spans="1:17" x14ac:dyDescent="0.2">
      <c r="A21" s="24">
        <v>45763</v>
      </c>
      <c r="B21">
        <v>72</v>
      </c>
      <c r="C21" t="s">
        <v>77</v>
      </c>
      <c r="D21" t="s">
        <v>76</v>
      </c>
      <c r="E21">
        <v>96</v>
      </c>
      <c r="F21">
        <v>95</v>
      </c>
      <c r="G21">
        <f t="shared" si="0"/>
        <v>76</v>
      </c>
      <c r="H21">
        <v>69.400000000000006</v>
      </c>
      <c r="I21">
        <v>126</v>
      </c>
      <c r="J21" s="25">
        <f>ROUND(SUM((F21-H21)*113/I21),1)-$K$25</f>
        <v>23</v>
      </c>
      <c r="M21">
        <f>IF(E21&gt;0,ROUND(SUM($M$25*I21)/113+(H21-B21),0),0)</f>
        <v>20</v>
      </c>
    </row>
    <row r="22" spans="1:17" x14ac:dyDescent="0.2">
      <c r="A22" s="24">
        <v>45765</v>
      </c>
      <c r="B22">
        <v>72</v>
      </c>
      <c r="C22" t="s">
        <v>75</v>
      </c>
      <c r="D22" t="s">
        <v>110</v>
      </c>
      <c r="E22">
        <v>100</v>
      </c>
      <c r="F22">
        <v>100</v>
      </c>
      <c r="G22">
        <f t="shared" si="0"/>
        <v>78</v>
      </c>
      <c r="H22">
        <v>71.3</v>
      </c>
      <c r="I22">
        <v>126</v>
      </c>
      <c r="J22" s="25">
        <f>ROUND(SUM((F22-H22)*113/I22),1)-$K$25</f>
        <v>25.7</v>
      </c>
      <c r="M22">
        <f>IF(E22&gt;0,ROUND(SUM($M$25*I22)/113+(H22-B22),0),0)</f>
        <v>22</v>
      </c>
    </row>
    <row r="23" spans="1:17" x14ac:dyDescent="0.2">
      <c r="A23" s="24">
        <v>45770</v>
      </c>
      <c r="B23">
        <v>72</v>
      </c>
      <c r="C23" t="s">
        <v>89</v>
      </c>
      <c r="D23" t="s">
        <v>76</v>
      </c>
      <c r="E23">
        <v>100</v>
      </c>
      <c r="F23">
        <v>100</v>
      </c>
      <c r="G23">
        <f t="shared" si="0"/>
        <v>80</v>
      </c>
      <c r="H23">
        <v>69.400000000000006</v>
      </c>
      <c r="I23">
        <v>128</v>
      </c>
      <c r="J23" s="25">
        <f>ROUND(SUM((F23-H23)*113/I23),1)-$K$26</f>
        <v>27</v>
      </c>
      <c r="M23">
        <f>IF(E23&gt;0,ROUND(SUM($M$25*I23)/113+(H23-B23),0),0)</f>
        <v>20</v>
      </c>
    </row>
    <row r="24" spans="1:17" x14ac:dyDescent="0.2">
      <c r="H24" s="26"/>
    </row>
    <row r="25" spans="1:17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56">
        <v>0</v>
      </c>
      <c r="L25" s="38">
        <f>SUM(L4:L23)</f>
        <v>161.5</v>
      </c>
      <c r="M25" s="38">
        <f>TRUNC(SUM(L25/8),1)</f>
        <v>20.100000000000001</v>
      </c>
      <c r="O25" t="s">
        <v>92</v>
      </c>
      <c r="P25" s="176"/>
      <c r="Q25" s="176"/>
    </row>
    <row r="26" spans="1:17" x14ac:dyDescent="0.2">
      <c r="A26" s="94"/>
      <c r="B26" s="72"/>
      <c r="C26" s="72"/>
      <c r="D26" s="72"/>
      <c r="E26" s="72"/>
      <c r="F26" s="72"/>
      <c r="G26" t="s">
        <v>28</v>
      </c>
      <c r="H26" s="72"/>
      <c r="I26" s="72"/>
      <c r="J26" s="25" t="s">
        <v>28</v>
      </c>
      <c r="M26">
        <f>IF(E26&gt;0,ROUND(SUM($M$25*I26)/113+(H26-B26),0),0)</f>
        <v>0</v>
      </c>
      <c r="O26" s="39" t="s">
        <v>28</v>
      </c>
    </row>
    <row r="27" spans="1:17" x14ac:dyDescent="0.2">
      <c r="N27" s="26"/>
      <c r="O27" s="39"/>
      <c r="P27" s="26"/>
      <c r="Q27" s="40"/>
    </row>
    <row r="28" spans="1:17" x14ac:dyDescent="0.2">
      <c r="A28" s="24">
        <v>45777</v>
      </c>
      <c r="B28">
        <v>72</v>
      </c>
      <c r="C28" t="s">
        <v>75</v>
      </c>
      <c r="D28" t="s">
        <v>76</v>
      </c>
      <c r="E28">
        <v>89</v>
      </c>
      <c r="F28">
        <v>89</v>
      </c>
      <c r="G28">
        <f>(SUM(E28-M28))</f>
        <v>71</v>
      </c>
      <c r="H28">
        <v>69</v>
      </c>
      <c r="I28">
        <v>120</v>
      </c>
      <c r="J28" s="25">
        <f>ROUND(SUM((F28-H28)*113/I28),1)-$K$26</f>
        <v>18.8</v>
      </c>
      <c r="M28">
        <f>IF(E28&gt;0,ROUND(SUM($M$25*I28)/113+(H28-B28),0),0)</f>
        <v>18</v>
      </c>
      <c r="N28" s="26"/>
      <c r="O28" s="39"/>
      <c r="P28" s="26"/>
      <c r="Q28" s="40"/>
    </row>
    <row r="29" spans="1:17" x14ac:dyDescent="0.2">
      <c r="N29" s="26" t="s">
        <v>28</v>
      </c>
      <c r="O29" s="40" t="s">
        <v>28</v>
      </c>
      <c r="P29" s="26"/>
      <c r="Q29" s="40"/>
    </row>
    <row r="30" spans="1:17" x14ac:dyDescent="0.2">
      <c r="O30" s="39" t="s">
        <v>28</v>
      </c>
      <c r="P30" s="26"/>
      <c r="Q30" s="40"/>
    </row>
    <row r="31" spans="1:17" x14ac:dyDescent="0.2">
      <c r="O31" s="39" t="e">
        <f>IF(#REF!&gt;0,ROUND(SUM($M$25*#REF!)/113,0),0)</f>
        <v>#REF!</v>
      </c>
    </row>
    <row r="32" spans="1:17" x14ac:dyDescent="0.2">
      <c r="O32" s="39">
        <f>IF($E32&gt;0,ROUND(SUM($M$25*$I32)/113,0),0)</f>
        <v>0</v>
      </c>
    </row>
    <row r="33" spans="1:15" x14ac:dyDescent="0.2">
      <c r="O33" s="39">
        <f>IF(E33&gt;0,ROUND(SUM(M25*I33)/113,0),0)</f>
        <v>0</v>
      </c>
    </row>
    <row r="34" spans="1:15" x14ac:dyDescent="0.2">
      <c r="O34" s="39">
        <f>IF(E34&gt;0,ROUND(SUM(M25*I34)/113,0),0)</f>
        <v>0</v>
      </c>
    </row>
    <row r="35" spans="1:15" x14ac:dyDescent="0.2">
      <c r="O35" s="39">
        <f>IF(E35&gt;0,ROUND(SUM(M25*I35)/113,0),0)</f>
        <v>0</v>
      </c>
    </row>
    <row r="36" spans="1:15" x14ac:dyDescent="0.2">
      <c r="O36" s="39">
        <f>IF(E36&gt;0,ROUND(SUM(M25*I36)/113,0),0)</f>
        <v>0</v>
      </c>
    </row>
    <row r="38" spans="1:15" x14ac:dyDescent="0.2">
      <c r="A38" s="24" t="s">
        <v>28</v>
      </c>
    </row>
    <row r="39" spans="1:15" x14ac:dyDescent="0.2">
      <c r="A39" s="24" t="s">
        <v>28</v>
      </c>
    </row>
    <row r="40" spans="1:15" x14ac:dyDescent="0.2">
      <c r="A40" s="24" t="s">
        <v>28</v>
      </c>
    </row>
    <row r="41" spans="1:15" x14ac:dyDescent="0.2">
      <c r="A41" s="24" t="s">
        <v>28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26" priority="5" stopIfTrue="1" operator="equal">
      <formula>0</formula>
    </cfRule>
    <cfRule type="cellIs" dxfId="25" priority="6" stopIfTrue="1" operator="lessThanOrEqual">
      <formula>$M$25-10</formula>
    </cfRule>
    <cfRule type="cellIs" dxfId="24" priority="7" operator="lessThanOrEqual">
      <formula>$M$25-7</formula>
    </cfRule>
  </conditionalFormatting>
  <hyperlinks>
    <hyperlink ref="C4" r:id="rId1" xr:uid="{00000000-0004-0000-1E00-000000000000}"/>
  </hyperlinks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M41"/>
  <sheetViews>
    <sheetView topLeftCell="A2" zoomScale="110" zoomScaleNormal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207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45239</v>
      </c>
      <c r="B4">
        <v>70</v>
      </c>
      <c r="C4" t="s">
        <v>79</v>
      </c>
      <c r="D4" t="s">
        <v>80</v>
      </c>
      <c r="E4">
        <v>82</v>
      </c>
      <c r="F4" s="42">
        <v>82</v>
      </c>
      <c r="G4" s="42">
        <f>(SUM(E4-M4))</f>
        <v>82</v>
      </c>
      <c r="H4" s="26">
        <v>67.5</v>
      </c>
      <c r="I4">
        <v>121</v>
      </c>
      <c r="J4" s="25">
        <f>ROUND(SUM((F4-H4)*113/I4),1)-$K$25</f>
        <v>13.5</v>
      </c>
      <c r="K4" s="34">
        <v>0</v>
      </c>
      <c r="L4" s="25">
        <v>13.5</v>
      </c>
      <c r="M4">
        <v>0</v>
      </c>
    </row>
    <row r="5" spans="1:65" x14ac:dyDescent="0.2">
      <c r="A5" s="24">
        <v>45243</v>
      </c>
      <c r="B5">
        <v>72</v>
      </c>
      <c r="C5" t="s">
        <v>77</v>
      </c>
      <c r="D5" t="s">
        <v>110</v>
      </c>
      <c r="E5">
        <v>89</v>
      </c>
      <c r="F5">
        <v>89</v>
      </c>
      <c r="G5" s="42">
        <f>(SUM(E5-M5))</f>
        <v>89</v>
      </c>
      <c r="H5">
        <v>71</v>
      </c>
      <c r="I5">
        <v>130</v>
      </c>
      <c r="J5" s="25">
        <f>ROUND(SUM((F5-H5)*113/I5),1)-$K$25</f>
        <v>15.6</v>
      </c>
      <c r="L5" s="25">
        <v>15.6</v>
      </c>
    </row>
    <row r="6" spans="1:65" x14ac:dyDescent="0.2">
      <c r="A6" s="24">
        <v>45244</v>
      </c>
      <c r="B6">
        <v>72</v>
      </c>
      <c r="C6" t="s">
        <v>109</v>
      </c>
      <c r="D6" t="s">
        <v>110</v>
      </c>
      <c r="E6">
        <v>86</v>
      </c>
      <c r="F6">
        <v>86</v>
      </c>
      <c r="G6">
        <f>(SUM(E21-M21))</f>
        <v>89</v>
      </c>
      <c r="H6">
        <v>71.3</v>
      </c>
      <c r="I6">
        <v>127</v>
      </c>
      <c r="J6" s="25">
        <f>ROUND(SUM((F6-H6)*113/I6),1)-$K$25</f>
        <v>13.1</v>
      </c>
      <c r="L6" s="25">
        <v>13.1</v>
      </c>
    </row>
    <row r="7" spans="1:65" x14ac:dyDescent="0.2">
      <c r="A7" s="24">
        <v>45247</v>
      </c>
      <c r="B7">
        <v>72</v>
      </c>
      <c r="C7" t="s">
        <v>108</v>
      </c>
      <c r="D7" t="s">
        <v>110</v>
      </c>
      <c r="E7">
        <v>103</v>
      </c>
      <c r="F7">
        <v>103</v>
      </c>
      <c r="G7" s="42">
        <f>(SUM(E4-M4))</f>
        <v>82</v>
      </c>
      <c r="H7">
        <v>71.599999999999994</v>
      </c>
      <c r="I7">
        <v>119</v>
      </c>
      <c r="J7" s="25">
        <f>ROUND(SUM((F12-H12)*113/I12),1)-$K$25</f>
        <v>19.2</v>
      </c>
    </row>
    <row r="8" spans="1:65" x14ac:dyDescent="0.2">
      <c r="A8" s="24">
        <v>45250</v>
      </c>
      <c r="B8">
        <v>72</v>
      </c>
      <c r="C8" t="s">
        <v>82</v>
      </c>
      <c r="D8" t="s">
        <v>110</v>
      </c>
      <c r="E8">
        <v>89</v>
      </c>
      <c r="F8">
        <v>89</v>
      </c>
      <c r="G8">
        <f>(SUM(E19-M19))</f>
        <v>97</v>
      </c>
      <c r="H8">
        <v>70.7</v>
      </c>
      <c r="I8">
        <v>125</v>
      </c>
      <c r="J8" s="25">
        <f>ROUND(SUM((F8-H8)*113/I8),1)-$K$25</f>
        <v>16.5</v>
      </c>
      <c r="L8" s="25">
        <v>16.5</v>
      </c>
    </row>
    <row r="9" spans="1:65" x14ac:dyDescent="0.2">
      <c r="A9" s="24">
        <v>45273</v>
      </c>
      <c r="B9">
        <v>72</v>
      </c>
      <c r="C9" t="s">
        <v>77</v>
      </c>
      <c r="D9" t="s">
        <v>95</v>
      </c>
      <c r="E9">
        <v>87</v>
      </c>
      <c r="F9">
        <v>87</v>
      </c>
      <c r="G9">
        <f>(SUM(E18-M18))</f>
        <v>82</v>
      </c>
      <c r="H9">
        <v>66.2</v>
      </c>
      <c r="I9">
        <v>111</v>
      </c>
      <c r="J9" s="25">
        <f>ROUND(SUM((F9-H9)*113/I9),1)-$K$25</f>
        <v>21.2</v>
      </c>
      <c r="K9" s="61">
        <v>0</v>
      </c>
      <c r="L9" s="25" t="s">
        <v>28</v>
      </c>
      <c r="M9">
        <v>9</v>
      </c>
    </row>
    <row r="10" spans="1:65" x14ac:dyDescent="0.2">
      <c r="A10" s="24">
        <v>45274</v>
      </c>
      <c r="B10">
        <v>70</v>
      </c>
      <c r="C10" t="s">
        <v>79</v>
      </c>
      <c r="D10" t="s">
        <v>80</v>
      </c>
      <c r="E10">
        <v>89</v>
      </c>
      <c r="F10" s="42">
        <v>89</v>
      </c>
      <c r="G10" s="42">
        <f>(SUM(E10-M10))</f>
        <v>89</v>
      </c>
      <c r="H10" s="26">
        <v>67.5</v>
      </c>
      <c r="I10">
        <v>121</v>
      </c>
      <c r="J10" s="25">
        <f>ROUND(SUM((F10-H10)*113/I10),1)-$K$25</f>
        <v>20.100000000000001</v>
      </c>
      <c r="K10" s="34">
        <v>0</v>
      </c>
      <c r="M10">
        <v>0</v>
      </c>
    </row>
    <row r="11" spans="1:65" x14ac:dyDescent="0.2">
      <c r="A11" s="24">
        <v>45275</v>
      </c>
      <c r="B11">
        <v>72</v>
      </c>
      <c r="C11" t="s">
        <v>106</v>
      </c>
      <c r="D11" t="s">
        <v>110</v>
      </c>
      <c r="E11">
        <v>95</v>
      </c>
      <c r="F11">
        <v>95</v>
      </c>
      <c r="G11">
        <f>(SUM(E16-M16))</f>
        <v>91</v>
      </c>
      <c r="H11">
        <v>72.2</v>
      </c>
      <c r="I11">
        <v>136</v>
      </c>
      <c r="J11" s="25">
        <f>ROUND(SUM((F11-H11)*113/I11),1)-$K$25</f>
        <v>18.899999999999999</v>
      </c>
      <c r="L11" s="25" t="s">
        <v>28</v>
      </c>
    </row>
    <row r="12" spans="1:65" x14ac:dyDescent="0.2">
      <c r="A12" s="24">
        <v>45288</v>
      </c>
      <c r="B12">
        <v>70</v>
      </c>
      <c r="C12" t="s">
        <v>111</v>
      </c>
      <c r="D12" t="s">
        <v>110</v>
      </c>
      <c r="E12">
        <v>91</v>
      </c>
      <c r="F12">
        <v>91</v>
      </c>
      <c r="G12">
        <f>(SUM(E15-M15))</f>
        <v>93</v>
      </c>
      <c r="H12" s="26">
        <v>69.599999999999994</v>
      </c>
      <c r="I12">
        <v>126</v>
      </c>
      <c r="J12" s="25">
        <f>ROUND(SUM((F9-H9)*113/I9),1)-$K$25</f>
        <v>21.2</v>
      </c>
      <c r="K12" s="69">
        <v>0</v>
      </c>
      <c r="L12" s="25" t="s">
        <v>28</v>
      </c>
      <c r="M12" s="102">
        <v>11</v>
      </c>
    </row>
    <row r="13" spans="1:65" x14ac:dyDescent="0.2">
      <c r="A13" s="24">
        <v>45293</v>
      </c>
      <c r="B13">
        <v>70</v>
      </c>
      <c r="C13" t="s">
        <v>111</v>
      </c>
      <c r="D13" t="s">
        <v>110</v>
      </c>
      <c r="E13">
        <v>89</v>
      </c>
      <c r="F13">
        <v>89</v>
      </c>
      <c r="G13">
        <f>(SUM(E14-M14))</f>
        <v>102</v>
      </c>
      <c r="H13" s="26">
        <v>69.599999999999994</v>
      </c>
      <c r="I13">
        <v>126</v>
      </c>
      <c r="J13" s="25">
        <f>ROUND(SUM((F13-H13)*113/I13),1)-$K$25</f>
        <v>17.399999999999999</v>
      </c>
      <c r="K13" s="69">
        <v>0</v>
      </c>
      <c r="L13" s="25">
        <v>17.399999999999999</v>
      </c>
      <c r="M13" s="102">
        <v>11</v>
      </c>
    </row>
    <row r="14" spans="1:65" x14ac:dyDescent="0.2">
      <c r="A14" s="24">
        <v>45295</v>
      </c>
      <c r="B14">
        <v>71</v>
      </c>
      <c r="C14" t="s">
        <v>78</v>
      </c>
      <c r="D14" t="s">
        <v>110</v>
      </c>
      <c r="E14">
        <v>102</v>
      </c>
      <c r="F14">
        <v>102</v>
      </c>
      <c r="G14" s="42">
        <f>(SUM(E13-M13))</f>
        <v>78</v>
      </c>
      <c r="H14">
        <v>69.599999999999994</v>
      </c>
      <c r="I14">
        <v>125</v>
      </c>
      <c r="J14" s="25">
        <f>ROUND(SUM((F13-H13)*113/I13),1)-$K$25</f>
        <v>17.399999999999999</v>
      </c>
      <c r="L14" s="25">
        <v>17.399999999999999</v>
      </c>
      <c r="M14">
        <v>0</v>
      </c>
    </row>
    <row r="15" spans="1:65" x14ac:dyDescent="0.2">
      <c r="A15" s="24">
        <v>45324</v>
      </c>
      <c r="B15">
        <v>70</v>
      </c>
      <c r="C15" t="s">
        <v>79</v>
      </c>
      <c r="D15" t="s">
        <v>80</v>
      </c>
      <c r="E15">
        <v>93</v>
      </c>
      <c r="F15" s="42">
        <v>93</v>
      </c>
      <c r="G15" s="42">
        <f>(SUM(E12-M12))</f>
        <v>80</v>
      </c>
      <c r="H15" s="26">
        <v>67.5</v>
      </c>
      <c r="I15">
        <v>121</v>
      </c>
      <c r="J15" s="25">
        <f>ROUND(SUM((F12-H12)*113/I12),1)-$K$25</f>
        <v>19.2</v>
      </c>
      <c r="K15" s="34">
        <v>0</v>
      </c>
      <c r="M15">
        <v>0</v>
      </c>
    </row>
    <row r="16" spans="1:65" x14ac:dyDescent="0.2">
      <c r="A16" s="24">
        <v>45327</v>
      </c>
      <c r="B16">
        <v>70</v>
      </c>
      <c r="C16" t="s">
        <v>79</v>
      </c>
      <c r="D16" t="s">
        <v>80</v>
      </c>
      <c r="E16">
        <v>91</v>
      </c>
      <c r="F16" s="42">
        <v>91</v>
      </c>
      <c r="G16" s="42">
        <f>(SUM(E11-M11))</f>
        <v>95</v>
      </c>
      <c r="H16" s="26">
        <v>67.5</v>
      </c>
      <c r="I16">
        <v>121</v>
      </c>
      <c r="J16" s="25">
        <f t="shared" ref="J16:J23" si="0">ROUND(SUM((F16-H16)*113/I16),1)-$K$25</f>
        <v>21.9</v>
      </c>
      <c r="K16" s="34">
        <v>0</v>
      </c>
      <c r="M16">
        <v>0</v>
      </c>
    </row>
    <row r="17" spans="1:17" x14ac:dyDescent="0.2">
      <c r="A17" s="24">
        <v>45336</v>
      </c>
      <c r="B17">
        <v>70</v>
      </c>
      <c r="C17" t="s">
        <v>111</v>
      </c>
      <c r="D17" t="s">
        <v>110</v>
      </c>
      <c r="E17">
        <v>88</v>
      </c>
      <c r="F17">
        <v>88</v>
      </c>
      <c r="G17" s="42">
        <f>(SUM(E17-M17))</f>
        <v>77</v>
      </c>
      <c r="H17" s="26">
        <v>69.599999999999994</v>
      </c>
      <c r="I17">
        <v>126</v>
      </c>
      <c r="J17" s="25">
        <f t="shared" si="0"/>
        <v>16.5</v>
      </c>
      <c r="K17" s="69">
        <v>0</v>
      </c>
      <c r="L17" s="25">
        <v>16.5</v>
      </c>
      <c r="M17" s="102">
        <v>11</v>
      </c>
    </row>
    <row r="18" spans="1:17" x14ac:dyDescent="0.2">
      <c r="A18" s="24">
        <v>45337</v>
      </c>
      <c r="B18">
        <v>70</v>
      </c>
      <c r="C18" t="s">
        <v>111</v>
      </c>
      <c r="D18" t="s">
        <v>110</v>
      </c>
      <c r="E18">
        <v>93</v>
      </c>
      <c r="F18">
        <v>93</v>
      </c>
      <c r="G18">
        <f>(SUM(E9-M9))</f>
        <v>78</v>
      </c>
      <c r="H18" s="26">
        <v>69.599999999999994</v>
      </c>
      <c r="I18">
        <v>126</v>
      </c>
      <c r="J18" s="25">
        <f t="shared" si="0"/>
        <v>21</v>
      </c>
      <c r="K18" s="69">
        <v>0</v>
      </c>
      <c r="L18" s="25" t="s">
        <v>28</v>
      </c>
      <c r="M18" s="102">
        <v>11</v>
      </c>
    </row>
    <row r="19" spans="1:17" x14ac:dyDescent="0.2">
      <c r="A19" s="24">
        <v>45343</v>
      </c>
      <c r="B19">
        <v>71</v>
      </c>
      <c r="C19" t="s">
        <v>208</v>
      </c>
      <c r="D19" t="s">
        <v>110</v>
      </c>
      <c r="E19">
        <v>97</v>
      </c>
      <c r="F19">
        <v>97</v>
      </c>
      <c r="G19" s="42">
        <f>(SUM(E19-M19))</f>
        <v>97</v>
      </c>
      <c r="H19" s="25">
        <v>70.099999999999994</v>
      </c>
      <c r="I19">
        <v>130</v>
      </c>
      <c r="J19" s="25">
        <f t="shared" si="0"/>
        <v>23.4</v>
      </c>
      <c r="L19" s="25" t="s">
        <v>28</v>
      </c>
      <c r="M19">
        <v>0</v>
      </c>
    </row>
    <row r="20" spans="1:17" x14ac:dyDescent="0.2">
      <c r="A20" s="24">
        <v>45344</v>
      </c>
      <c r="B20">
        <v>71</v>
      </c>
      <c r="C20" t="s">
        <v>208</v>
      </c>
      <c r="D20" t="s">
        <v>110</v>
      </c>
      <c r="E20">
        <v>96</v>
      </c>
      <c r="F20">
        <v>96</v>
      </c>
      <c r="G20" s="42">
        <f>(SUM(E7-M7))</f>
        <v>103</v>
      </c>
      <c r="H20" s="25">
        <v>70.099999999999994</v>
      </c>
      <c r="I20">
        <v>130</v>
      </c>
      <c r="J20" s="25">
        <f t="shared" si="0"/>
        <v>22.5</v>
      </c>
      <c r="L20" s="25" t="s">
        <v>28</v>
      </c>
      <c r="M20">
        <v>0</v>
      </c>
    </row>
    <row r="21" spans="1:17" x14ac:dyDescent="0.2">
      <c r="A21" s="24">
        <v>45348</v>
      </c>
      <c r="B21">
        <v>70</v>
      </c>
      <c r="C21" t="s">
        <v>79</v>
      </c>
      <c r="D21" t="s">
        <v>80</v>
      </c>
      <c r="E21">
        <v>89</v>
      </c>
      <c r="F21" s="42">
        <v>89</v>
      </c>
      <c r="G21" s="42">
        <f>(SUM(E21-M21))</f>
        <v>89</v>
      </c>
      <c r="H21" s="26">
        <v>67.5</v>
      </c>
      <c r="I21">
        <v>121</v>
      </c>
      <c r="J21" s="25">
        <f t="shared" si="0"/>
        <v>20.100000000000001</v>
      </c>
      <c r="K21" s="34">
        <v>0</v>
      </c>
      <c r="M21">
        <v>0</v>
      </c>
    </row>
    <row r="22" spans="1:17" x14ac:dyDescent="0.2">
      <c r="A22" s="24">
        <v>45756</v>
      </c>
      <c r="B22">
        <v>71</v>
      </c>
      <c r="C22" t="s">
        <v>78</v>
      </c>
      <c r="D22" t="s">
        <v>76</v>
      </c>
      <c r="E22">
        <v>95</v>
      </c>
      <c r="F22">
        <v>95</v>
      </c>
      <c r="G22">
        <f>(SUM(E22-M22))</f>
        <v>82</v>
      </c>
      <c r="H22">
        <v>68.2</v>
      </c>
      <c r="I22">
        <v>121</v>
      </c>
      <c r="J22" s="25">
        <f t="shared" si="0"/>
        <v>25</v>
      </c>
      <c r="M22">
        <v>13</v>
      </c>
    </row>
    <row r="23" spans="1:17" x14ac:dyDescent="0.2">
      <c r="A23" s="24">
        <v>45763</v>
      </c>
      <c r="B23">
        <v>72</v>
      </c>
      <c r="C23" t="s">
        <v>77</v>
      </c>
      <c r="D23" t="s">
        <v>76</v>
      </c>
      <c r="E23">
        <v>89</v>
      </c>
      <c r="F23">
        <v>89</v>
      </c>
      <c r="G23">
        <f>(SUM(E23-M23))</f>
        <v>74</v>
      </c>
      <c r="H23">
        <v>69.400000000000006</v>
      </c>
      <c r="I23">
        <v>126</v>
      </c>
      <c r="J23" s="25">
        <f t="shared" si="0"/>
        <v>17.600000000000001</v>
      </c>
      <c r="L23" s="25">
        <v>17.600000000000001</v>
      </c>
      <c r="M23">
        <f>IF(E23&gt;0,ROUND(SUM($M$25*I23)/113+(H23-B23),0),0)</f>
        <v>15</v>
      </c>
    </row>
    <row r="24" spans="1:17" x14ac:dyDescent="0.2">
      <c r="H24" s="26"/>
    </row>
    <row r="25" spans="1:17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56">
        <v>0</v>
      </c>
      <c r="L25" s="38">
        <f>SUM(L4:L23)</f>
        <v>127.6</v>
      </c>
      <c r="M25" s="38">
        <f>TRUNC(SUM(L25/8),1)</f>
        <v>15.9</v>
      </c>
      <c r="O25" t="s">
        <v>92</v>
      </c>
      <c r="P25" s="176"/>
      <c r="Q25" s="176"/>
    </row>
    <row r="26" spans="1:17" x14ac:dyDescent="0.2">
      <c r="A26" s="94"/>
      <c r="B26" s="72"/>
      <c r="C26" s="72"/>
      <c r="D26" s="72"/>
      <c r="E26" s="72"/>
      <c r="F26" s="72"/>
      <c r="G26" t="s">
        <v>28</v>
      </c>
      <c r="H26" s="72"/>
      <c r="I26" s="72"/>
      <c r="J26" s="25" t="s">
        <v>28</v>
      </c>
      <c r="M26">
        <f>IF(E26&gt;0,ROUND(SUM($M$25*I26)/113+(H26-B26),0),0)</f>
        <v>0</v>
      </c>
      <c r="O26" s="39" t="s">
        <v>28</v>
      </c>
    </row>
    <row r="27" spans="1:17" x14ac:dyDescent="0.2">
      <c r="N27" s="26"/>
      <c r="O27" s="39"/>
      <c r="P27" s="26"/>
      <c r="Q27" s="40"/>
    </row>
    <row r="28" spans="1:17" x14ac:dyDescent="0.2">
      <c r="N28" s="26"/>
      <c r="O28" s="39"/>
      <c r="P28" s="26"/>
      <c r="Q28" s="40"/>
    </row>
    <row r="29" spans="1:17" x14ac:dyDescent="0.2">
      <c r="N29" s="26" t="s">
        <v>28</v>
      </c>
      <c r="O29" s="40" t="s">
        <v>28</v>
      </c>
      <c r="P29" s="26"/>
      <c r="Q29" s="40"/>
    </row>
    <row r="30" spans="1:17" x14ac:dyDescent="0.2">
      <c r="O30" s="39" t="s">
        <v>28</v>
      </c>
      <c r="P30" s="26"/>
      <c r="Q30" s="40"/>
    </row>
    <row r="31" spans="1:17" x14ac:dyDescent="0.2">
      <c r="O31" s="39" t="e">
        <f>IF(#REF!&gt;0,ROUND(SUM($M$25*#REF!)/113,0),0)</f>
        <v>#REF!</v>
      </c>
    </row>
    <row r="32" spans="1:17" x14ac:dyDescent="0.2">
      <c r="O32" s="39">
        <f>IF($E32&gt;0,ROUND(SUM($M$25*$I32)/113,0),0)</f>
        <v>0</v>
      </c>
    </row>
    <row r="33" spans="1:15" x14ac:dyDescent="0.2">
      <c r="O33" s="39">
        <f>IF(E33&gt;0,ROUND(SUM(M25*I33)/113,0),0)</f>
        <v>0</v>
      </c>
    </row>
    <row r="34" spans="1:15" x14ac:dyDescent="0.2">
      <c r="O34" s="39">
        <f>IF(E34&gt;0,ROUND(SUM(M25*I34)/113,0),0)</f>
        <v>0</v>
      </c>
    </row>
    <row r="35" spans="1:15" x14ac:dyDescent="0.2">
      <c r="O35" s="39">
        <f>IF(E35&gt;0,ROUND(SUM(M25*I35)/113,0),0)</f>
        <v>0</v>
      </c>
    </row>
    <row r="36" spans="1:15" x14ac:dyDescent="0.2">
      <c r="O36" s="39">
        <f>IF(E36&gt;0,ROUND(SUM(M25*I36)/113,0),0)</f>
        <v>0</v>
      </c>
    </row>
    <row r="38" spans="1:15" x14ac:dyDescent="0.2">
      <c r="A38" s="24" t="s">
        <v>28</v>
      </c>
    </row>
    <row r="39" spans="1:15" x14ac:dyDescent="0.2">
      <c r="A39" s="24" t="s">
        <v>28</v>
      </c>
    </row>
    <row r="40" spans="1:15" x14ac:dyDescent="0.2">
      <c r="A40" s="24" t="s">
        <v>28</v>
      </c>
    </row>
    <row r="41" spans="1:15" x14ac:dyDescent="0.2">
      <c r="A41" s="24" t="s">
        <v>28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23" priority="5" stopIfTrue="1" operator="equal">
      <formula>0</formula>
    </cfRule>
    <cfRule type="cellIs" dxfId="22" priority="6" stopIfTrue="1" operator="lessThanOrEqual">
      <formula>$M$25-10</formula>
    </cfRule>
    <cfRule type="cellIs" dxfId="21" priority="7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M31"/>
  <sheetViews>
    <sheetView zoomScale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209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6" customHeight="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6" customHeight="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45354</v>
      </c>
      <c r="B4">
        <v>72</v>
      </c>
      <c r="C4" t="s">
        <v>210</v>
      </c>
      <c r="D4" t="s">
        <v>76</v>
      </c>
      <c r="E4">
        <v>94</v>
      </c>
      <c r="F4">
        <v>94</v>
      </c>
      <c r="G4">
        <f t="shared" ref="G4:G23" si="0">(SUM(E4-M4))</f>
        <v>79</v>
      </c>
      <c r="H4">
        <v>69.8</v>
      </c>
      <c r="I4">
        <v>118</v>
      </c>
      <c r="J4" s="25">
        <f t="shared" ref="J4:J9" si="1">ROUND(SUM((F4-H4)*113/I4),1)-$K$25</f>
        <v>23.2</v>
      </c>
      <c r="K4" s="34">
        <v>0</v>
      </c>
      <c r="M4">
        <v>15</v>
      </c>
    </row>
    <row r="5" spans="1:65" x14ac:dyDescent="0.2">
      <c r="A5" s="24">
        <v>45368</v>
      </c>
      <c r="B5">
        <v>72</v>
      </c>
      <c r="C5" t="s">
        <v>211</v>
      </c>
      <c r="D5" t="s">
        <v>76</v>
      </c>
      <c r="E5">
        <v>90</v>
      </c>
      <c r="F5">
        <v>90</v>
      </c>
      <c r="G5">
        <f t="shared" si="0"/>
        <v>78</v>
      </c>
      <c r="H5">
        <v>67.400000000000006</v>
      </c>
      <c r="I5">
        <v>118</v>
      </c>
      <c r="J5" s="25">
        <f t="shared" si="1"/>
        <v>21.6</v>
      </c>
      <c r="K5" s="34">
        <v>0</v>
      </c>
      <c r="M5">
        <v>12</v>
      </c>
    </row>
    <row r="6" spans="1:65" x14ac:dyDescent="0.2">
      <c r="A6" s="24">
        <v>45381</v>
      </c>
      <c r="B6">
        <v>72</v>
      </c>
      <c r="C6" t="s">
        <v>212</v>
      </c>
      <c r="D6" t="s">
        <v>76</v>
      </c>
      <c r="E6">
        <v>89</v>
      </c>
      <c r="F6">
        <v>89</v>
      </c>
      <c r="G6">
        <f t="shared" si="0"/>
        <v>75</v>
      </c>
      <c r="H6">
        <v>68.5</v>
      </c>
      <c r="I6">
        <v>126</v>
      </c>
      <c r="J6" s="25">
        <f t="shared" si="1"/>
        <v>18.399999999999999</v>
      </c>
      <c r="K6" s="34">
        <v>0</v>
      </c>
      <c r="L6" s="162" t="s">
        <v>28</v>
      </c>
      <c r="M6">
        <v>14</v>
      </c>
    </row>
    <row r="7" spans="1:65" x14ac:dyDescent="0.2">
      <c r="A7" s="24">
        <v>45396</v>
      </c>
      <c r="B7">
        <v>72</v>
      </c>
      <c r="C7" t="s">
        <v>211</v>
      </c>
      <c r="D7" t="s">
        <v>76</v>
      </c>
      <c r="E7">
        <v>92</v>
      </c>
      <c r="F7">
        <v>92</v>
      </c>
      <c r="G7">
        <f t="shared" si="0"/>
        <v>80</v>
      </c>
      <c r="H7">
        <v>67.400000000000006</v>
      </c>
      <c r="I7">
        <v>118</v>
      </c>
      <c r="J7" s="25">
        <f t="shared" si="1"/>
        <v>23.6</v>
      </c>
      <c r="K7" s="34">
        <v>0</v>
      </c>
      <c r="M7">
        <v>12</v>
      </c>
    </row>
    <row r="8" spans="1:65" x14ac:dyDescent="0.2">
      <c r="A8" s="24">
        <v>45411</v>
      </c>
      <c r="B8">
        <v>70</v>
      </c>
      <c r="C8" t="s">
        <v>213</v>
      </c>
      <c r="D8" t="s">
        <v>76</v>
      </c>
      <c r="E8">
        <v>90</v>
      </c>
      <c r="F8">
        <v>90</v>
      </c>
      <c r="G8">
        <f t="shared" si="0"/>
        <v>75</v>
      </c>
      <c r="H8">
        <v>68</v>
      </c>
      <c r="I8">
        <v>120</v>
      </c>
      <c r="J8" s="25">
        <f t="shared" si="1"/>
        <v>20.7</v>
      </c>
      <c r="K8" s="34">
        <v>0</v>
      </c>
      <c r="M8">
        <v>15</v>
      </c>
    </row>
    <row r="9" spans="1:65" x14ac:dyDescent="0.2">
      <c r="A9" s="24">
        <v>45429</v>
      </c>
      <c r="B9">
        <v>70</v>
      </c>
      <c r="C9" t="s">
        <v>213</v>
      </c>
      <c r="D9" t="s">
        <v>76</v>
      </c>
      <c r="E9">
        <v>88</v>
      </c>
      <c r="F9">
        <v>88</v>
      </c>
      <c r="G9">
        <f t="shared" si="0"/>
        <v>74</v>
      </c>
      <c r="H9">
        <v>68.400000000000006</v>
      </c>
      <c r="I9">
        <v>108</v>
      </c>
      <c r="J9" s="25">
        <f t="shared" si="1"/>
        <v>20.5</v>
      </c>
      <c r="K9" s="34">
        <v>0</v>
      </c>
      <c r="M9">
        <v>14</v>
      </c>
    </row>
    <row r="10" spans="1:65" x14ac:dyDescent="0.2">
      <c r="A10" s="24">
        <v>45432</v>
      </c>
      <c r="B10">
        <v>72</v>
      </c>
      <c r="C10" t="s">
        <v>83</v>
      </c>
      <c r="D10" t="s">
        <v>76</v>
      </c>
      <c r="E10">
        <v>88</v>
      </c>
      <c r="F10">
        <v>88</v>
      </c>
      <c r="G10">
        <f t="shared" si="0"/>
        <v>72</v>
      </c>
      <c r="H10">
        <v>69.900000000000006</v>
      </c>
      <c r="I10">
        <v>124</v>
      </c>
      <c r="J10" s="25">
        <f t="shared" ref="J10:J18" si="2">ROUND(SUM((F10-H10)*113/I10),1)-$K$26</f>
        <v>16.5</v>
      </c>
      <c r="K10" s="34">
        <v>0</v>
      </c>
      <c r="L10">
        <v>16.5</v>
      </c>
      <c r="M10">
        <v>16</v>
      </c>
    </row>
    <row r="11" spans="1:65" x14ac:dyDescent="0.2">
      <c r="A11" s="24">
        <v>45433</v>
      </c>
      <c r="B11">
        <v>71</v>
      </c>
      <c r="C11" t="s">
        <v>84</v>
      </c>
      <c r="D11" t="s">
        <v>76</v>
      </c>
      <c r="E11">
        <v>89</v>
      </c>
      <c r="F11">
        <v>89</v>
      </c>
      <c r="G11">
        <f t="shared" si="0"/>
        <v>74</v>
      </c>
      <c r="H11">
        <v>68.400000000000006</v>
      </c>
      <c r="I11">
        <v>121</v>
      </c>
      <c r="J11" s="25">
        <f t="shared" si="2"/>
        <v>19.2</v>
      </c>
      <c r="M11">
        <v>15</v>
      </c>
    </row>
    <row r="12" spans="1:65" x14ac:dyDescent="0.2">
      <c r="A12" s="24">
        <v>45434</v>
      </c>
      <c r="B12">
        <v>72</v>
      </c>
      <c r="C12" t="s">
        <v>85</v>
      </c>
      <c r="D12" t="s">
        <v>76</v>
      </c>
      <c r="E12">
        <v>96</v>
      </c>
      <c r="F12">
        <v>93</v>
      </c>
      <c r="G12">
        <f t="shared" si="0"/>
        <v>81</v>
      </c>
      <c r="H12">
        <v>69.400000000000006</v>
      </c>
      <c r="I12">
        <v>127</v>
      </c>
      <c r="J12" s="25">
        <f t="shared" si="2"/>
        <v>21</v>
      </c>
      <c r="M12">
        <v>15</v>
      </c>
    </row>
    <row r="13" spans="1:65" x14ac:dyDescent="0.2">
      <c r="A13" s="24">
        <v>45435</v>
      </c>
      <c r="B13">
        <v>72</v>
      </c>
      <c r="C13" t="s">
        <v>86</v>
      </c>
      <c r="D13" t="s">
        <v>76</v>
      </c>
      <c r="E13">
        <v>95</v>
      </c>
      <c r="F13">
        <v>95</v>
      </c>
      <c r="G13">
        <f t="shared" si="0"/>
        <v>78</v>
      </c>
      <c r="H13">
        <v>70</v>
      </c>
      <c r="I13">
        <v>132</v>
      </c>
      <c r="J13" s="25">
        <f t="shared" si="2"/>
        <v>21.4</v>
      </c>
      <c r="M13">
        <v>17</v>
      </c>
    </row>
    <row r="14" spans="1:65" x14ac:dyDescent="0.2">
      <c r="A14" s="24">
        <v>45436</v>
      </c>
      <c r="B14">
        <v>72</v>
      </c>
      <c r="C14" s="35" t="s">
        <v>87</v>
      </c>
      <c r="D14" t="s">
        <v>76</v>
      </c>
      <c r="E14">
        <v>102</v>
      </c>
      <c r="F14">
        <v>100</v>
      </c>
      <c r="G14">
        <f t="shared" si="0"/>
        <v>86</v>
      </c>
      <c r="H14">
        <v>70</v>
      </c>
      <c r="I14">
        <v>128</v>
      </c>
      <c r="J14" s="25">
        <f t="shared" si="2"/>
        <v>26.5</v>
      </c>
      <c r="M14">
        <v>16</v>
      </c>
    </row>
    <row r="15" spans="1:65" x14ac:dyDescent="0.2">
      <c r="A15" s="24">
        <v>45445</v>
      </c>
      <c r="B15">
        <v>72</v>
      </c>
      <c r="C15" t="s">
        <v>210</v>
      </c>
      <c r="D15" t="s">
        <v>76</v>
      </c>
      <c r="E15">
        <v>82</v>
      </c>
      <c r="F15">
        <v>82</v>
      </c>
      <c r="G15">
        <f t="shared" si="0"/>
        <v>67</v>
      </c>
      <c r="H15">
        <v>69.8</v>
      </c>
      <c r="I15">
        <v>118</v>
      </c>
      <c r="J15" s="25">
        <f t="shared" si="2"/>
        <v>11.7</v>
      </c>
      <c r="K15" s="34">
        <v>0</v>
      </c>
      <c r="L15" s="25">
        <v>11.7</v>
      </c>
      <c r="M15">
        <v>15</v>
      </c>
    </row>
    <row r="16" spans="1:65" x14ac:dyDescent="0.2">
      <c r="A16" s="24">
        <v>45550</v>
      </c>
      <c r="B16">
        <v>72</v>
      </c>
      <c r="C16" t="s">
        <v>214</v>
      </c>
      <c r="D16" t="s">
        <v>76</v>
      </c>
      <c r="E16">
        <v>89</v>
      </c>
      <c r="F16">
        <v>89</v>
      </c>
      <c r="G16">
        <f t="shared" si="0"/>
        <v>75</v>
      </c>
      <c r="H16">
        <v>68.2</v>
      </c>
      <c r="I16">
        <v>126</v>
      </c>
      <c r="J16" s="25">
        <f t="shared" si="2"/>
        <v>18.7</v>
      </c>
      <c r="K16" s="34">
        <v>0</v>
      </c>
      <c r="L16" s="25" t="s">
        <v>28</v>
      </c>
      <c r="M16">
        <v>14</v>
      </c>
    </row>
    <row r="17" spans="1:17" x14ac:dyDescent="0.2">
      <c r="A17" s="24">
        <v>45560</v>
      </c>
      <c r="B17">
        <v>72</v>
      </c>
      <c r="C17" t="s">
        <v>89</v>
      </c>
      <c r="D17" t="s">
        <v>76</v>
      </c>
      <c r="E17">
        <v>88</v>
      </c>
      <c r="F17">
        <v>88</v>
      </c>
      <c r="G17">
        <f t="shared" si="0"/>
        <v>72</v>
      </c>
      <c r="H17">
        <v>69.400000000000006</v>
      </c>
      <c r="I17">
        <v>128</v>
      </c>
      <c r="J17" s="25">
        <f t="shared" si="2"/>
        <v>16.399999999999999</v>
      </c>
      <c r="L17" s="25">
        <v>16.399999999999999</v>
      </c>
      <c r="M17">
        <v>16</v>
      </c>
    </row>
    <row r="18" spans="1:17" x14ac:dyDescent="0.2">
      <c r="A18" s="24">
        <v>45562</v>
      </c>
      <c r="B18">
        <v>72</v>
      </c>
      <c r="C18" t="s">
        <v>75</v>
      </c>
      <c r="D18" t="s">
        <v>76</v>
      </c>
      <c r="E18">
        <v>86</v>
      </c>
      <c r="F18">
        <v>86</v>
      </c>
      <c r="G18">
        <f t="shared" si="0"/>
        <v>72</v>
      </c>
      <c r="H18">
        <v>69</v>
      </c>
      <c r="I18">
        <v>120</v>
      </c>
      <c r="J18" s="25">
        <f t="shared" si="2"/>
        <v>16</v>
      </c>
      <c r="K18" s="34">
        <v>0</v>
      </c>
      <c r="L18">
        <v>16</v>
      </c>
      <c r="M18">
        <v>14</v>
      </c>
    </row>
    <row r="19" spans="1:17" x14ac:dyDescent="0.2">
      <c r="A19" s="24">
        <v>45623</v>
      </c>
      <c r="B19">
        <v>71</v>
      </c>
      <c r="C19" t="s">
        <v>78</v>
      </c>
      <c r="D19" t="s">
        <v>76</v>
      </c>
      <c r="E19">
        <v>86</v>
      </c>
      <c r="F19">
        <v>86</v>
      </c>
      <c r="G19" s="67">
        <f t="shared" si="0"/>
        <v>72</v>
      </c>
      <c r="H19" s="26">
        <v>68.2</v>
      </c>
      <c r="I19">
        <v>121</v>
      </c>
      <c r="J19" s="68">
        <f>ROUND(SUM((F19-H19)*113/I19),1)-$K$25</f>
        <v>16.600000000000001</v>
      </c>
      <c r="K19" s="69">
        <v>0</v>
      </c>
      <c r="L19" s="25">
        <v>16.600000000000001</v>
      </c>
      <c r="M19" s="67">
        <v>14</v>
      </c>
    </row>
    <row r="20" spans="1:17" x14ac:dyDescent="0.2">
      <c r="A20" s="24">
        <v>45714</v>
      </c>
      <c r="B20">
        <v>70</v>
      </c>
      <c r="C20" t="s">
        <v>213</v>
      </c>
      <c r="D20" t="s">
        <v>76</v>
      </c>
      <c r="E20">
        <v>87</v>
      </c>
      <c r="F20">
        <v>87</v>
      </c>
      <c r="G20" s="67">
        <f t="shared" si="0"/>
        <v>72</v>
      </c>
      <c r="H20">
        <v>68</v>
      </c>
      <c r="I20">
        <v>120</v>
      </c>
      <c r="J20" s="68">
        <f>ROUND(SUM((F20-H20)*113/I20),1)-$K$25</f>
        <v>17.899999999999999</v>
      </c>
      <c r="K20" s="34">
        <v>0</v>
      </c>
      <c r="L20" s="25">
        <v>17.899999999999999</v>
      </c>
      <c r="M20">
        <v>15</v>
      </c>
    </row>
    <row r="21" spans="1:17" x14ac:dyDescent="0.2">
      <c r="A21" s="24">
        <v>45731</v>
      </c>
      <c r="B21">
        <v>71</v>
      </c>
      <c r="C21" t="s">
        <v>211</v>
      </c>
      <c r="D21" t="s">
        <v>76</v>
      </c>
      <c r="E21">
        <v>94</v>
      </c>
      <c r="F21">
        <v>94</v>
      </c>
      <c r="G21" s="67">
        <f t="shared" si="0"/>
        <v>81</v>
      </c>
      <c r="H21">
        <v>67.400000000000006</v>
      </c>
      <c r="I21">
        <v>118</v>
      </c>
      <c r="J21" s="68">
        <f>ROUND(SUM((F21-H21)*113/I21),1)-$K$25</f>
        <v>25.5</v>
      </c>
      <c r="K21" s="34">
        <v>0</v>
      </c>
      <c r="M21">
        <v>13</v>
      </c>
    </row>
    <row r="22" spans="1:17" x14ac:dyDescent="0.2">
      <c r="A22" s="24">
        <v>45746</v>
      </c>
      <c r="B22">
        <v>72</v>
      </c>
      <c r="C22" t="s">
        <v>215</v>
      </c>
      <c r="D22" t="s">
        <v>110</v>
      </c>
      <c r="E22">
        <v>90</v>
      </c>
      <c r="F22">
        <v>90</v>
      </c>
      <c r="G22" s="67">
        <f t="shared" si="0"/>
        <v>74</v>
      </c>
      <c r="H22">
        <v>70</v>
      </c>
      <c r="I22">
        <v>125</v>
      </c>
      <c r="J22" s="68">
        <f>ROUND(SUM((F22-H22)*113/I22),1)-$K$25</f>
        <v>18.100000000000001</v>
      </c>
      <c r="K22" s="34">
        <v>0</v>
      </c>
      <c r="L22" s="25">
        <v>18.100000000000001</v>
      </c>
      <c r="M22">
        <v>16</v>
      </c>
    </row>
    <row r="23" spans="1:17" x14ac:dyDescent="0.2">
      <c r="A23" s="24">
        <v>45767</v>
      </c>
      <c r="B23">
        <v>72</v>
      </c>
      <c r="C23" t="s">
        <v>248</v>
      </c>
      <c r="D23" t="s">
        <v>76</v>
      </c>
      <c r="E23">
        <v>92</v>
      </c>
      <c r="F23">
        <v>92</v>
      </c>
      <c r="G23" s="67">
        <f t="shared" si="0"/>
        <v>74</v>
      </c>
      <c r="H23">
        <v>70.5</v>
      </c>
      <c r="I23">
        <v>136</v>
      </c>
      <c r="J23" s="68">
        <f>ROUND(SUM((F23-H23)*113/I23),1)-$K$25</f>
        <v>17.899999999999999</v>
      </c>
      <c r="K23" s="157">
        <v>0</v>
      </c>
      <c r="L23" s="25">
        <v>17.899999999999999</v>
      </c>
      <c r="M23">
        <f>IF(E23&gt;0,ROUND(SUM($M$25*I23)/113+(H23-B23),0),0)</f>
        <v>18</v>
      </c>
    </row>
    <row r="25" spans="1:17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25">
        <v>0</v>
      </c>
      <c r="L25" s="38">
        <f>SUM(L4:L23)</f>
        <v>131.1</v>
      </c>
      <c r="M25" s="38">
        <f>TRUNC(SUM(L25/8),1)</f>
        <v>16.3</v>
      </c>
      <c r="O25" t="s">
        <v>92</v>
      </c>
      <c r="P25" s="176"/>
      <c r="Q25" s="176"/>
    </row>
    <row r="26" spans="1:17" x14ac:dyDescent="0.2">
      <c r="G26" t="s">
        <v>28</v>
      </c>
      <c r="J26" s="25" t="s">
        <v>28</v>
      </c>
      <c r="L26" s="38"/>
      <c r="M26">
        <f>IF(E26&gt;0,ROUND(SUM($M$25*I26)/113+(H26-B26),0),0)</f>
        <v>0</v>
      </c>
      <c r="O26" s="39" t="s">
        <v>28</v>
      </c>
    </row>
    <row r="27" spans="1:17" x14ac:dyDescent="0.2">
      <c r="N27" s="26"/>
      <c r="O27" s="39" t="s">
        <v>28</v>
      </c>
      <c r="P27" s="26"/>
      <c r="Q27" s="40"/>
    </row>
    <row r="28" spans="1:17" x14ac:dyDescent="0.2">
      <c r="O28" s="39" t="s">
        <v>28</v>
      </c>
    </row>
    <row r="29" spans="1:17" x14ac:dyDescent="0.2">
      <c r="O29" s="39" t="s">
        <v>28</v>
      </c>
    </row>
    <row r="30" spans="1:17" x14ac:dyDescent="0.2">
      <c r="O30" s="39" t="s">
        <v>28</v>
      </c>
    </row>
    <row r="31" spans="1:17" x14ac:dyDescent="0.2">
      <c r="O31" s="39" t="s">
        <v>28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1:J4 J9:J26 J35:J1048576">
    <cfRule type="cellIs" dxfId="20" priority="2" operator="equal">
      <formula>0</formula>
    </cfRule>
    <cfRule type="cellIs" dxfId="19" priority="3" operator="lessThanOrEqual">
      <formula>$M$23-10</formula>
    </cfRule>
  </conditionalFormatting>
  <conditionalFormatting sqref="J1:J26 J35:J1048576">
    <cfRule type="cellIs" dxfId="18" priority="4" operator="lessThanOrEqual">
      <formula>$M$23-7</formula>
    </cfRule>
  </conditionalFormatting>
  <hyperlinks>
    <hyperlink ref="C14" r:id="rId1" xr:uid="{00000000-0004-0000-2000-000000000000}"/>
  </hyperlinks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M38"/>
  <sheetViews>
    <sheetView zoomScale="110" workbookViewId="0">
      <selection activeCell="A3" sqref="A3"/>
    </sheetView>
  </sheetViews>
  <sheetFormatPr defaultColWidth="9.2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216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1.3" customHeight="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x14ac:dyDescent="0.2">
      <c r="A3" s="24">
        <v>44592</v>
      </c>
      <c r="B3">
        <v>72</v>
      </c>
      <c r="C3" t="s">
        <v>217</v>
      </c>
      <c r="D3" t="s">
        <v>74</v>
      </c>
      <c r="E3">
        <v>94</v>
      </c>
      <c r="F3">
        <v>94</v>
      </c>
      <c r="G3">
        <f t="shared" ref="G3:G22" si="0">(SUM(E3-M3))</f>
        <v>78</v>
      </c>
      <c r="H3">
        <v>66.900000000000006</v>
      </c>
      <c r="I3">
        <v>116</v>
      </c>
      <c r="J3" s="25">
        <f t="shared" ref="J3:J16" si="1">ROUND(SUM((F3-H3)*113/I3),1)</f>
        <v>26.4</v>
      </c>
      <c r="M3">
        <f t="shared" ref="M3:M22" si="2">IF(E3&gt;0,ROUND(SUM($M$23*I3)/113+(H3-B3),0),0)</f>
        <v>16</v>
      </c>
    </row>
    <row r="4" spans="1:65" x14ac:dyDescent="0.2">
      <c r="A4" s="24">
        <v>44599</v>
      </c>
      <c r="B4">
        <v>72</v>
      </c>
      <c r="C4" t="s">
        <v>217</v>
      </c>
      <c r="D4" t="s">
        <v>74</v>
      </c>
      <c r="E4">
        <v>91</v>
      </c>
      <c r="F4">
        <v>91</v>
      </c>
      <c r="G4">
        <f t="shared" si="0"/>
        <v>75</v>
      </c>
      <c r="H4">
        <v>66.900000000000006</v>
      </c>
      <c r="I4">
        <v>116</v>
      </c>
      <c r="J4" s="25">
        <f t="shared" si="1"/>
        <v>23.5</v>
      </c>
      <c r="L4" s="25">
        <v>23.5</v>
      </c>
      <c r="M4">
        <f t="shared" si="2"/>
        <v>16</v>
      </c>
    </row>
    <row r="5" spans="1:65" x14ac:dyDescent="0.2">
      <c r="A5" s="24">
        <v>44601</v>
      </c>
      <c r="B5">
        <v>72</v>
      </c>
      <c r="C5" t="s">
        <v>218</v>
      </c>
      <c r="D5" t="s">
        <v>80</v>
      </c>
      <c r="E5">
        <v>81</v>
      </c>
      <c r="F5">
        <v>81</v>
      </c>
      <c r="G5">
        <f t="shared" si="0"/>
        <v>70</v>
      </c>
      <c r="H5">
        <v>63.8</v>
      </c>
      <c r="I5">
        <v>104</v>
      </c>
      <c r="J5" s="25">
        <f t="shared" si="1"/>
        <v>18.7</v>
      </c>
      <c r="L5" s="25">
        <v>18.7</v>
      </c>
      <c r="M5">
        <f t="shared" si="2"/>
        <v>11</v>
      </c>
    </row>
    <row r="6" spans="1:65" x14ac:dyDescent="0.2">
      <c r="A6" s="24">
        <v>44601</v>
      </c>
      <c r="B6">
        <v>72</v>
      </c>
      <c r="C6" t="s">
        <v>218</v>
      </c>
      <c r="D6" t="s">
        <v>80</v>
      </c>
      <c r="E6">
        <v>98</v>
      </c>
      <c r="F6">
        <v>98</v>
      </c>
      <c r="G6">
        <f t="shared" si="0"/>
        <v>87</v>
      </c>
      <c r="H6">
        <v>63.8</v>
      </c>
      <c r="I6">
        <v>104</v>
      </c>
      <c r="J6" s="25">
        <f t="shared" si="1"/>
        <v>37.200000000000003</v>
      </c>
      <c r="M6">
        <f t="shared" si="2"/>
        <v>11</v>
      </c>
    </row>
    <row r="7" spans="1:65" x14ac:dyDescent="0.2">
      <c r="A7" s="24">
        <v>44613</v>
      </c>
      <c r="B7">
        <v>72</v>
      </c>
      <c r="C7" t="s">
        <v>217</v>
      </c>
      <c r="D7" t="s">
        <v>80</v>
      </c>
      <c r="E7">
        <v>93</v>
      </c>
      <c r="F7">
        <v>93</v>
      </c>
      <c r="G7">
        <f t="shared" si="0"/>
        <v>77</v>
      </c>
      <c r="H7">
        <v>66.900000000000006</v>
      </c>
      <c r="I7">
        <v>116</v>
      </c>
      <c r="J7" s="25">
        <f t="shared" si="1"/>
        <v>25.4</v>
      </c>
      <c r="L7" s="25" t="s">
        <v>28</v>
      </c>
      <c r="M7">
        <f t="shared" si="2"/>
        <v>16</v>
      </c>
    </row>
    <row r="8" spans="1:65" x14ac:dyDescent="0.2">
      <c r="A8" s="24">
        <v>44620</v>
      </c>
      <c r="B8">
        <v>72</v>
      </c>
      <c r="C8" t="s">
        <v>217</v>
      </c>
      <c r="D8" t="s">
        <v>74</v>
      </c>
      <c r="E8">
        <v>95</v>
      </c>
      <c r="F8">
        <v>95</v>
      </c>
      <c r="G8">
        <f t="shared" si="0"/>
        <v>79</v>
      </c>
      <c r="H8">
        <v>66.900000000000006</v>
      </c>
      <c r="I8">
        <v>116</v>
      </c>
      <c r="J8" s="25">
        <f t="shared" si="1"/>
        <v>27.4</v>
      </c>
      <c r="M8">
        <f t="shared" si="2"/>
        <v>16</v>
      </c>
    </row>
    <row r="9" spans="1:65" x14ac:dyDescent="0.2">
      <c r="A9" s="24">
        <v>44622</v>
      </c>
      <c r="B9">
        <v>72</v>
      </c>
      <c r="C9" t="s">
        <v>218</v>
      </c>
      <c r="D9" t="s">
        <v>80</v>
      </c>
      <c r="E9">
        <v>79</v>
      </c>
      <c r="F9">
        <v>79</v>
      </c>
      <c r="G9">
        <f t="shared" si="0"/>
        <v>68</v>
      </c>
      <c r="H9">
        <v>63.8</v>
      </c>
      <c r="I9">
        <v>104</v>
      </c>
      <c r="J9" s="25">
        <f t="shared" si="1"/>
        <v>16.5</v>
      </c>
      <c r="L9" s="25">
        <v>16.5</v>
      </c>
      <c r="M9">
        <f t="shared" si="2"/>
        <v>11</v>
      </c>
    </row>
    <row r="10" spans="1:65" x14ac:dyDescent="0.2">
      <c r="A10" s="24">
        <v>44627</v>
      </c>
      <c r="B10">
        <v>72</v>
      </c>
      <c r="C10" t="s">
        <v>217</v>
      </c>
      <c r="D10" t="s">
        <v>74</v>
      </c>
      <c r="E10">
        <v>91</v>
      </c>
      <c r="F10">
        <v>91</v>
      </c>
      <c r="G10">
        <f t="shared" si="0"/>
        <v>75</v>
      </c>
      <c r="H10">
        <v>66.900000000000006</v>
      </c>
      <c r="I10">
        <v>116</v>
      </c>
      <c r="J10" s="25">
        <f t="shared" si="1"/>
        <v>23.5</v>
      </c>
      <c r="L10" s="25">
        <v>23.5</v>
      </c>
      <c r="M10">
        <f t="shared" si="2"/>
        <v>16</v>
      </c>
    </row>
    <row r="11" spans="1:65" x14ac:dyDescent="0.2">
      <c r="A11" s="24">
        <v>44629</v>
      </c>
      <c r="B11">
        <v>72</v>
      </c>
      <c r="C11" t="s">
        <v>218</v>
      </c>
      <c r="D11" t="s">
        <v>80</v>
      </c>
      <c r="E11">
        <v>89</v>
      </c>
      <c r="F11">
        <v>89</v>
      </c>
      <c r="G11">
        <f t="shared" si="0"/>
        <v>78</v>
      </c>
      <c r="H11">
        <v>63.8</v>
      </c>
      <c r="I11">
        <v>104</v>
      </c>
      <c r="J11" s="25">
        <f t="shared" si="1"/>
        <v>27.4</v>
      </c>
      <c r="M11">
        <f t="shared" si="2"/>
        <v>11</v>
      </c>
    </row>
    <row r="12" spans="1:65" x14ac:dyDescent="0.2">
      <c r="A12" s="24">
        <v>44630</v>
      </c>
      <c r="B12">
        <v>72</v>
      </c>
      <c r="C12" t="s">
        <v>219</v>
      </c>
      <c r="D12" t="s">
        <v>76</v>
      </c>
      <c r="E12">
        <v>87</v>
      </c>
      <c r="F12">
        <v>87</v>
      </c>
      <c r="G12">
        <f t="shared" si="0"/>
        <v>71</v>
      </c>
      <c r="H12">
        <v>66.8</v>
      </c>
      <c r="I12">
        <v>117</v>
      </c>
      <c r="J12" s="25">
        <f t="shared" si="1"/>
        <v>19.5</v>
      </c>
      <c r="L12" s="25">
        <v>19.5</v>
      </c>
      <c r="M12">
        <f t="shared" si="2"/>
        <v>16</v>
      </c>
    </row>
    <row r="13" spans="1:65" x14ac:dyDescent="0.2">
      <c r="A13" s="24">
        <v>44641</v>
      </c>
      <c r="B13">
        <v>72</v>
      </c>
      <c r="C13" t="s">
        <v>217</v>
      </c>
      <c r="D13" t="s">
        <v>74</v>
      </c>
      <c r="E13">
        <v>96</v>
      </c>
      <c r="F13">
        <v>96</v>
      </c>
      <c r="G13">
        <f t="shared" si="0"/>
        <v>80</v>
      </c>
      <c r="H13">
        <v>66.900000000000006</v>
      </c>
      <c r="I13">
        <v>116</v>
      </c>
      <c r="J13" s="25">
        <f t="shared" si="1"/>
        <v>28.3</v>
      </c>
      <c r="M13">
        <f t="shared" si="2"/>
        <v>16</v>
      </c>
    </row>
    <row r="14" spans="1:65" x14ac:dyDescent="0.2">
      <c r="A14" s="24">
        <v>44643</v>
      </c>
      <c r="B14">
        <v>72</v>
      </c>
      <c r="C14" t="s">
        <v>218</v>
      </c>
      <c r="D14" t="s">
        <v>80</v>
      </c>
      <c r="E14">
        <v>93</v>
      </c>
      <c r="F14">
        <v>93</v>
      </c>
      <c r="G14">
        <f t="shared" si="0"/>
        <v>82</v>
      </c>
      <c r="H14">
        <v>63.8</v>
      </c>
      <c r="I14">
        <v>104</v>
      </c>
      <c r="J14" s="25">
        <f t="shared" si="1"/>
        <v>31.7</v>
      </c>
      <c r="M14">
        <f t="shared" si="2"/>
        <v>11</v>
      </c>
    </row>
    <row r="15" spans="1:65" x14ac:dyDescent="0.2">
      <c r="A15" s="24">
        <v>44673</v>
      </c>
      <c r="B15">
        <v>72</v>
      </c>
      <c r="C15" t="s">
        <v>73</v>
      </c>
      <c r="D15" t="s">
        <v>102</v>
      </c>
      <c r="E15">
        <v>92</v>
      </c>
      <c r="F15">
        <v>92</v>
      </c>
      <c r="G15">
        <f t="shared" si="0"/>
        <v>77</v>
      </c>
      <c r="H15">
        <v>65.900000000000006</v>
      </c>
      <c r="I15">
        <v>115</v>
      </c>
      <c r="J15" s="25">
        <f t="shared" si="1"/>
        <v>25.6</v>
      </c>
      <c r="M15">
        <f t="shared" si="2"/>
        <v>15</v>
      </c>
    </row>
    <row r="16" spans="1:65" x14ac:dyDescent="0.2">
      <c r="A16" s="24">
        <v>44676</v>
      </c>
      <c r="B16">
        <v>72</v>
      </c>
      <c r="C16" t="s">
        <v>73</v>
      </c>
      <c r="D16" t="s">
        <v>102</v>
      </c>
      <c r="E16">
        <v>92</v>
      </c>
      <c r="F16">
        <v>92</v>
      </c>
      <c r="G16">
        <f t="shared" si="0"/>
        <v>77</v>
      </c>
      <c r="H16">
        <v>65.900000000000006</v>
      </c>
      <c r="I16">
        <v>115</v>
      </c>
      <c r="J16" s="25">
        <f t="shared" si="1"/>
        <v>25.6</v>
      </c>
      <c r="M16">
        <f t="shared" si="2"/>
        <v>15</v>
      </c>
    </row>
    <row r="17" spans="1:17" x14ac:dyDescent="0.2">
      <c r="A17" s="24">
        <v>44678</v>
      </c>
      <c r="B17">
        <v>70</v>
      </c>
      <c r="C17" t="s">
        <v>79</v>
      </c>
      <c r="D17" t="s">
        <v>110</v>
      </c>
      <c r="E17">
        <v>95</v>
      </c>
      <c r="F17">
        <v>95</v>
      </c>
      <c r="G17">
        <f t="shared" si="0"/>
        <v>78</v>
      </c>
      <c r="H17">
        <v>65.599999999999994</v>
      </c>
      <c r="I17">
        <v>116</v>
      </c>
      <c r="J17" s="25">
        <f>ROUND(SUM((F17-H17)*113/I17),1)-$K$23</f>
        <v>28.6</v>
      </c>
      <c r="L17" s="25" t="s">
        <v>28</v>
      </c>
      <c r="M17">
        <f t="shared" si="2"/>
        <v>17</v>
      </c>
    </row>
    <row r="18" spans="1:17" x14ac:dyDescent="0.2">
      <c r="A18" s="24">
        <v>44685</v>
      </c>
      <c r="B18">
        <v>72</v>
      </c>
      <c r="C18" t="s">
        <v>73</v>
      </c>
      <c r="D18" t="s">
        <v>102</v>
      </c>
      <c r="E18">
        <v>86</v>
      </c>
      <c r="F18">
        <v>86</v>
      </c>
      <c r="G18">
        <f t="shared" si="0"/>
        <v>71</v>
      </c>
      <c r="H18">
        <v>65.900000000000006</v>
      </c>
      <c r="I18">
        <v>115</v>
      </c>
      <c r="J18" s="25">
        <f t="shared" ref="J18:J22" si="3">ROUND(SUM((F18-H18)*113/I18),1)</f>
        <v>19.8</v>
      </c>
      <c r="L18" s="25">
        <v>19.8</v>
      </c>
      <c r="M18">
        <f t="shared" si="2"/>
        <v>15</v>
      </c>
    </row>
    <row r="19" spans="1:17" x14ac:dyDescent="0.2">
      <c r="A19" s="24">
        <v>44697</v>
      </c>
      <c r="B19">
        <v>72</v>
      </c>
      <c r="C19" t="s">
        <v>73</v>
      </c>
      <c r="D19" t="s">
        <v>102</v>
      </c>
      <c r="E19">
        <v>90</v>
      </c>
      <c r="F19">
        <v>90</v>
      </c>
      <c r="G19">
        <f t="shared" si="0"/>
        <v>75</v>
      </c>
      <c r="H19">
        <v>65.900000000000006</v>
      </c>
      <c r="I19">
        <v>115</v>
      </c>
      <c r="J19" s="25">
        <f t="shared" si="3"/>
        <v>23.7</v>
      </c>
      <c r="L19" s="25" t="s">
        <v>28</v>
      </c>
      <c r="M19">
        <f t="shared" si="2"/>
        <v>15</v>
      </c>
    </row>
    <row r="20" spans="1:17" x14ac:dyDescent="0.2">
      <c r="A20" s="24">
        <v>44701</v>
      </c>
      <c r="B20">
        <v>72</v>
      </c>
      <c r="C20" t="s">
        <v>73</v>
      </c>
      <c r="D20" t="s">
        <v>102</v>
      </c>
      <c r="E20">
        <v>88</v>
      </c>
      <c r="F20">
        <v>88</v>
      </c>
      <c r="G20">
        <f t="shared" si="0"/>
        <v>73</v>
      </c>
      <c r="H20">
        <v>65.900000000000006</v>
      </c>
      <c r="I20">
        <v>115</v>
      </c>
      <c r="J20" s="25">
        <f t="shared" si="3"/>
        <v>21.7</v>
      </c>
      <c r="L20" s="25">
        <v>21.7</v>
      </c>
      <c r="M20">
        <f t="shared" si="2"/>
        <v>15</v>
      </c>
    </row>
    <row r="21" spans="1:17" x14ac:dyDescent="0.2">
      <c r="A21" s="24">
        <v>44704</v>
      </c>
      <c r="B21">
        <v>72</v>
      </c>
      <c r="C21" t="s">
        <v>73</v>
      </c>
      <c r="D21" t="s">
        <v>102</v>
      </c>
      <c r="E21">
        <v>89</v>
      </c>
      <c r="F21">
        <v>89</v>
      </c>
      <c r="G21">
        <f t="shared" si="0"/>
        <v>74</v>
      </c>
      <c r="H21">
        <v>65.900000000000006</v>
      </c>
      <c r="I21">
        <v>115</v>
      </c>
      <c r="J21" s="25">
        <f t="shared" si="3"/>
        <v>22.7</v>
      </c>
      <c r="L21" s="25">
        <v>22.7</v>
      </c>
      <c r="M21">
        <f t="shared" si="2"/>
        <v>15</v>
      </c>
    </row>
    <row r="22" spans="1:17" x14ac:dyDescent="0.2">
      <c r="A22" s="24">
        <v>45082</v>
      </c>
      <c r="B22">
        <v>71</v>
      </c>
      <c r="C22" t="s">
        <v>125</v>
      </c>
      <c r="D22" t="s">
        <v>102</v>
      </c>
      <c r="E22">
        <v>92</v>
      </c>
      <c r="F22">
        <v>92</v>
      </c>
      <c r="G22">
        <f t="shared" si="0"/>
        <v>76</v>
      </c>
      <c r="H22">
        <v>66.3</v>
      </c>
      <c r="I22">
        <v>111</v>
      </c>
      <c r="J22" s="25">
        <f t="shared" si="3"/>
        <v>26.2</v>
      </c>
      <c r="M22">
        <f t="shared" si="2"/>
        <v>16</v>
      </c>
    </row>
    <row r="23" spans="1:17" x14ac:dyDescent="0.2">
      <c r="A23" s="36"/>
      <c r="G23" t="s">
        <v>28</v>
      </c>
      <c r="H23" s="37" t="s">
        <v>28</v>
      </c>
      <c r="I23" s="37" t="s">
        <v>28</v>
      </c>
      <c r="J23" s="25" t="s">
        <v>28</v>
      </c>
      <c r="K23" s="56">
        <v>0</v>
      </c>
      <c r="L23" s="38">
        <f>SUM(L3:L22)</f>
        <v>165.89999999999998</v>
      </c>
      <c r="M23" s="38">
        <f>TRUNC(SUM(L23/8),1)</f>
        <v>20.7</v>
      </c>
      <c r="O23" t="s">
        <v>92</v>
      </c>
      <c r="P23" s="176"/>
      <c r="Q23" s="176"/>
    </row>
    <row r="24" spans="1:17" x14ac:dyDescent="0.2">
      <c r="A24" s="94"/>
      <c r="B24" s="72"/>
      <c r="C24" s="72"/>
      <c r="D24" s="72"/>
      <c r="E24" s="72"/>
      <c r="F24" s="72"/>
      <c r="G24" t="s">
        <v>28</v>
      </c>
      <c r="H24" s="72"/>
      <c r="I24" s="72"/>
      <c r="J24" s="25" t="s">
        <v>28</v>
      </c>
      <c r="K24" s="95"/>
      <c r="M24">
        <f>IF(E24&gt;0,ROUND(SUM($M$23*I24)/113+(H24-B24),0),0)</f>
        <v>0</v>
      </c>
      <c r="O24" s="39" t="s">
        <v>132</v>
      </c>
    </row>
    <row r="25" spans="1:17" x14ac:dyDescent="0.2">
      <c r="O25" s="39" t="s">
        <v>28</v>
      </c>
      <c r="P25" s="26"/>
      <c r="Q25" s="40"/>
    </row>
    <row r="26" spans="1:17" x14ac:dyDescent="0.2">
      <c r="O26" s="39" t="s">
        <v>28</v>
      </c>
      <c r="P26" s="26"/>
      <c r="Q26" s="40"/>
    </row>
    <row r="27" spans="1:17" x14ac:dyDescent="0.2">
      <c r="O27" s="39" t="s">
        <v>28</v>
      </c>
      <c r="P27" s="26"/>
      <c r="Q27" s="40"/>
    </row>
    <row r="28" spans="1:17" x14ac:dyDescent="0.2">
      <c r="L28" s="26"/>
      <c r="O28" s="39" t="s">
        <v>28</v>
      </c>
    </row>
    <row r="29" spans="1:17" x14ac:dyDescent="0.2">
      <c r="O29" s="39" t="s">
        <v>28</v>
      </c>
    </row>
    <row r="30" spans="1:17" x14ac:dyDescent="0.2">
      <c r="O30" s="39" t="s">
        <v>28</v>
      </c>
    </row>
    <row r="31" spans="1:17" x14ac:dyDescent="0.2">
      <c r="O31" s="39" t="s">
        <v>28</v>
      </c>
    </row>
    <row r="32" spans="1:17" x14ac:dyDescent="0.2">
      <c r="O32" s="39" t="s">
        <v>28</v>
      </c>
    </row>
    <row r="34" spans="15:15" x14ac:dyDescent="0.2">
      <c r="O34" s="2">
        <f t="shared" ref="O34:O38" si="4">IF(E35&gt;0,ROUND(SUM(M32*I35)/113,0),0)</f>
        <v>0</v>
      </c>
    </row>
    <row r="35" spans="15:15" x14ac:dyDescent="0.2">
      <c r="O35" s="2">
        <f t="shared" si="4"/>
        <v>0</v>
      </c>
    </row>
    <row r="36" spans="15:15" x14ac:dyDescent="0.2">
      <c r="O36" s="2">
        <f t="shared" si="4"/>
        <v>0</v>
      </c>
    </row>
    <row r="37" spans="15:15" x14ac:dyDescent="0.2">
      <c r="O37" s="2">
        <f t="shared" si="4"/>
        <v>0</v>
      </c>
    </row>
    <row r="38" spans="15:15" x14ac:dyDescent="0.2">
      <c r="O38" s="2">
        <f t="shared" si="4"/>
        <v>0</v>
      </c>
    </row>
  </sheetData>
  <mergeCells count="2">
    <mergeCell ref="A1:M1"/>
    <mergeCell ref="P23:Q23"/>
  </mergeCells>
  <conditionalFormatting sqref="J3:J22 J25:J26 J28:J35">
    <cfRule type="cellIs" dxfId="17" priority="2" operator="equal">
      <formula>0</formula>
    </cfRule>
    <cfRule type="cellIs" dxfId="16" priority="3" operator="lessThanOrEqual">
      <formula>$M$23-10</formula>
    </cfRule>
    <cfRule type="cellIs" dxfId="15" priority="4" operator="lessThanOrEqual">
      <formula>$M$23-7</formula>
    </cfRule>
  </conditionalFormatting>
  <pageMargins left="0.74791666666666701" right="0.74791666666666701" top="0.98402777777777795" bottom="0.98402777777777795" header="0.51181102362204689" footer="0.51181102362204689"/>
  <pageSetup paperSize="9" orientation="landscape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M28"/>
  <sheetViews>
    <sheetView zoomScale="96" workbookViewId="0">
      <selection activeCell="A2" sqref="A2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5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style="107" customWidth="1"/>
  </cols>
  <sheetData>
    <row r="1" spans="1:65" ht="25.55" customHeight="1" x14ac:dyDescent="0.2">
      <c r="A1" s="174" t="s">
        <v>220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99" t="s">
        <v>72</v>
      </c>
      <c r="N2" s="29"/>
      <c r="O2" s="29"/>
      <c r="P2" s="100"/>
      <c r="Q2" s="29"/>
      <c r="R2" s="29"/>
      <c r="S2" s="29"/>
      <c r="T2" s="29"/>
      <c r="U2" s="29"/>
      <c r="V2" s="29"/>
      <c r="W2" s="29"/>
      <c r="X2" s="29"/>
      <c r="Y2" s="25"/>
      <c r="Z2" s="25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x14ac:dyDescent="0.2">
      <c r="A3" s="24">
        <v>44603</v>
      </c>
      <c r="B3">
        <v>72</v>
      </c>
      <c r="C3" t="s">
        <v>221</v>
      </c>
      <c r="D3" t="s">
        <v>76</v>
      </c>
      <c r="E3">
        <v>96</v>
      </c>
      <c r="F3">
        <v>96</v>
      </c>
      <c r="G3">
        <f t="shared" ref="G3:G22" si="0">(SUM(E3-M3))</f>
        <v>78</v>
      </c>
      <c r="H3" s="25">
        <v>69</v>
      </c>
      <c r="I3">
        <v>124</v>
      </c>
      <c r="J3" s="25">
        <f t="shared" ref="J3:J21" si="1">ROUND(SUM((F3-H3)*113/I3),1) - $K$23</f>
        <v>24.6</v>
      </c>
      <c r="L3" s="25" t="s">
        <v>28</v>
      </c>
      <c r="M3" s="107">
        <f t="shared" ref="M3:M22" si="2">IF(E3&gt;0,ROUND(SUM($M$23*I3)/113+(H3-B3),0),0)</f>
        <v>18</v>
      </c>
      <c r="P3" s="55"/>
      <c r="Y3" s="25"/>
      <c r="Z3" s="25"/>
    </row>
    <row r="4" spans="1:65" x14ac:dyDescent="0.2">
      <c r="A4" s="24">
        <v>44604</v>
      </c>
      <c r="B4">
        <v>72</v>
      </c>
      <c r="C4" t="s">
        <v>221</v>
      </c>
      <c r="D4" t="s">
        <v>76</v>
      </c>
      <c r="E4">
        <v>95</v>
      </c>
      <c r="F4">
        <v>95</v>
      </c>
      <c r="G4">
        <f t="shared" si="0"/>
        <v>77</v>
      </c>
      <c r="H4" s="25">
        <v>69.3</v>
      </c>
      <c r="I4">
        <v>124</v>
      </c>
      <c r="J4" s="25">
        <f t="shared" si="1"/>
        <v>23.4</v>
      </c>
      <c r="L4" s="25" t="s">
        <v>28</v>
      </c>
      <c r="M4" s="107">
        <f t="shared" si="2"/>
        <v>18</v>
      </c>
    </row>
    <row r="5" spans="1:65" x14ac:dyDescent="0.2">
      <c r="A5" s="24">
        <v>44605</v>
      </c>
      <c r="B5">
        <v>72</v>
      </c>
      <c r="C5" t="s">
        <v>222</v>
      </c>
      <c r="D5" t="s">
        <v>76</v>
      </c>
      <c r="E5">
        <v>98</v>
      </c>
      <c r="F5">
        <v>98</v>
      </c>
      <c r="G5">
        <f t="shared" si="0"/>
        <v>80</v>
      </c>
      <c r="H5" s="25">
        <v>69.3</v>
      </c>
      <c r="I5">
        <v>124</v>
      </c>
      <c r="J5" s="25">
        <f t="shared" si="1"/>
        <v>26.2</v>
      </c>
      <c r="L5" s="25" t="s">
        <v>28</v>
      </c>
      <c r="M5" s="107">
        <f t="shared" si="2"/>
        <v>18</v>
      </c>
    </row>
    <row r="6" spans="1:65" x14ac:dyDescent="0.2">
      <c r="A6" s="24">
        <v>44612</v>
      </c>
      <c r="B6">
        <v>72</v>
      </c>
      <c r="C6" t="s">
        <v>223</v>
      </c>
      <c r="D6" t="s">
        <v>76</v>
      </c>
      <c r="E6">
        <v>96</v>
      </c>
      <c r="F6">
        <v>96</v>
      </c>
      <c r="G6">
        <f t="shared" si="0"/>
        <v>78</v>
      </c>
      <c r="H6" s="25">
        <v>69</v>
      </c>
      <c r="I6">
        <v>124</v>
      </c>
      <c r="J6" s="25">
        <f t="shared" si="1"/>
        <v>24.6</v>
      </c>
      <c r="M6" s="107">
        <f t="shared" si="2"/>
        <v>18</v>
      </c>
    </row>
    <row r="7" spans="1:65" x14ac:dyDescent="0.2">
      <c r="A7" s="24">
        <v>44619</v>
      </c>
      <c r="B7">
        <v>72</v>
      </c>
      <c r="C7" t="s">
        <v>222</v>
      </c>
      <c r="D7" t="s">
        <v>76</v>
      </c>
      <c r="E7">
        <v>97</v>
      </c>
      <c r="F7">
        <v>97</v>
      </c>
      <c r="G7">
        <f t="shared" si="0"/>
        <v>79</v>
      </c>
      <c r="H7" s="25">
        <v>69.3</v>
      </c>
      <c r="I7">
        <v>124</v>
      </c>
      <c r="J7" s="25">
        <f t="shared" si="1"/>
        <v>25.2</v>
      </c>
      <c r="L7" s="25" t="s">
        <v>28</v>
      </c>
      <c r="M7" s="107">
        <f t="shared" si="2"/>
        <v>18</v>
      </c>
    </row>
    <row r="8" spans="1:65" x14ac:dyDescent="0.2">
      <c r="A8" s="24">
        <v>44631</v>
      </c>
      <c r="B8">
        <v>72</v>
      </c>
      <c r="C8" t="s">
        <v>221</v>
      </c>
      <c r="D8" t="s">
        <v>76</v>
      </c>
      <c r="E8">
        <v>87</v>
      </c>
      <c r="F8">
        <v>87</v>
      </c>
      <c r="G8">
        <f t="shared" si="0"/>
        <v>69</v>
      </c>
      <c r="H8" s="25">
        <v>69</v>
      </c>
      <c r="I8">
        <v>124</v>
      </c>
      <c r="J8" s="25">
        <f t="shared" si="1"/>
        <v>16.399999999999999</v>
      </c>
      <c r="L8" s="25">
        <v>16.399999999999999</v>
      </c>
      <c r="M8" s="107">
        <f t="shared" si="2"/>
        <v>18</v>
      </c>
    </row>
    <row r="9" spans="1:65" x14ac:dyDescent="0.2">
      <c r="A9" s="24">
        <v>44650</v>
      </c>
      <c r="B9">
        <v>71</v>
      </c>
      <c r="C9" t="s">
        <v>78</v>
      </c>
      <c r="D9" t="s">
        <v>76</v>
      </c>
      <c r="E9">
        <v>93</v>
      </c>
      <c r="F9">
        <v>93</v>
      </c>
      <c r="G9">
        <f t="shared" si="0"/>
        <v>76</v>
      </c>
      <c r="H9" s="25">
        <v>68.2</v>
      </c>
      <c r="I9">
        <v>121</v>
      </c>
      <c r="J9" s="25">
        <f t="shared" si="1"/>
        <v>23.2</v>
      </c>
      <c r="L9" s="25" t="s">
        <v>28</v>
      </c>
      <c r="M9" s="108">
        <f t="shared" si="2"/>
        <v>17</v>
      </c>
      <c r="P9" s="100"/>
      <c r="Y9" s="25"/>
      <c r="Z9" s="38"/>
    </row>
    <row r="10" spans="1:65" x14ac:dyDescent="0.2">
      <c r="A10" s="24">
        <v>44653</v>
      </c>
      <c r="B10">
        <v>72</v>
      </c>
      <c r="C10" t="s">
        <v>221</v>
      </c>
      <c r="D10" t="s">
        <v>76</v>
      </c>
      <c r="E10">
        <v>92</v>
      </c>
      <c r="F10">
        <v>92</v>
      </c>
      <c r="G10">
        <f t="shared" si="0"/>
        <v>74</v>
      </c>
      <c r="H10" s="25">
        <v>69</v>
      </c>
      <c r="I10">
        <v>124</v>
      </c>
      <c r="J10" s="25">
        <f t="shared" si="1"/>
        <v>21</v>
      </c>
      <c r="L10" s="25">
        <v>21</v>
      </c>
      <c r="M10" s="107">
        <f t="shared" si="2"/>
        <v>18</v>
      </c>
      <c r="P10" s="100"/>
      <c r="Y10" s="25"/>
      <c r="Z10" s="38"/>
    </row>
    <row r="11" spans="1:65" x14ac:dyDescent="0.2">
      <c r="A11" s="24">
        <v>44653</v>
      </c>
      <c r="B11">
        <v>72</v>
      </c>
      <c r="C11" t="s">
        <v>221</v>
      </c>
      <c r="D11" t="s">
        <v>76</v>
      </c>
      <c r="E11">
        <v>97</v>
      </c>
      <c r="F11">
        <v>97</v>
      </c>
      <c r="G11">
        <f t="shared" si="0"/>
        <v>79</v>
      </c>
      <c r="H11" s="25">
        <v>69</v>
      </c>
      <c r="I11">
        <v>124</v>
      </c>
      <c r="J11" s="25">
        <f t="shared" si="1"/>
        <v>25.5</v>
      </c>
      <c r="L11" s="25" t="s">
        <v>28</v>
      </c>
      <c r="M11" s="107">
        <f t="shared" si="2"/>
        <v>18</v>
      </c>
      <c r="P11" s="55"/>
      <c r="Y11" s="25"/>
      <c r="Z11" s="25"/>
      <c r="AA11" s="64"/>
    </row>
    <row r="12" spans="1:65" x14ac:dyDescent="0.2">
      <c r="A12" s="24">
        <v>44653</v>
      </c>
      <c r="B12">
        <v>72</v>
      </c>
      <c r="C12" t="s">
        <v>221</v>
      </c>
      <c r="D12" t="s">
        <v>76</v>
      </c>
      <c r="E12">
        <v>97</v>
      </c>
      <c r="F12">
        <v>97</v>
      </c>
      <c r="G12">
        <f t="shared" si="0"/>
        <v>79</v>
      </c>
      <c r="H12" s="25">
        <v>69</v>
      </c>
      <c r="I12">
        <v>124</v>
      </c>
      <c r="J12" s="25">
        <f t="shared" si="1"/>
        <v>25.5</v>
      </c>
      <c r="L12" s="25" t="s">
        <v>28</v>
      </c>
      <c r="M12" s="107">
        <f t="shared" si="2"/>
        <v>18</v>
      </c>
      <c r="P12" s="55"/>
      <c r="Y12" s="25"/>
      <c r="Z12" s="25"/>
      <c r="AA12" s="64"/>
    </row>
    <row r="13" spans="1:65" x14ac:dyDescent="0.2">
      <c r="A13" s="24">
        <v>44661</v>
      </c>
      <c r="B13">
        <v>72</v>
      </c>
      <c r="C13" t="s">
        <v>221</v>
      </c>
      <c r="D13" t="s">
        <v>76</v>
      </c>
      <c r="E13">
        <v>92</v>
      </c>
      <c r="F13">
        <v>92</v>
      </c>
      <c r="G13">
        <f t="shared" si="0"/>
        <v>74</v>
      </c>
      <c r="H13" s="25">
        <v>69</v>
      </c>
      <c r="I13">
        <v>124</v>
      </c>
      <c r="J13" s="25">
        <f t="shared" si="1"/>
        <v>21</v>
      </c>
      <c r="L13" s="25">
        <v>21</v>
      </c>
      <c r="M13" s="107">
        <f t="shared" si="2"/>
        <v>18</v>
      </c>
      <c r="P13" s="55"/>
      <c r="Y13" s="25"/>
      <c r="Z13" s="25"/>
    </row>
    <row r="14" spans="1:65" x14ac:dyDescent="0.2">
      <c r="A14" s="24">
        <v>44665</v>
      </c>
      <c r="B14">
        <v>71</v>
      </c>
      <c r="C14" t="s">
        <v>78</v>
      </c>
      <c r="D14" t="s">
        <v>76</v>
      </c>
      <c r="E14">
        <v>90</v>
      </c>
      <c r="F14">
        <v>90</v>
      </c>
      <c r="G14">
        <f t="shared" si="0"/>
        <v>73</v>
      </c>
      <c r="H14" s="25">
        <v>68.2</v>
      </c>
      <c r="I14">
        <v>121</v>
      </c>
      <c r="J14" s="25">
        <f t="shared" si="1"/>
        <v>20.399999999999999</v>
      </c>
      <c r="L14" s="25">
        <v>20.399999999999999</v>
      </c>
      <c r="M14" s="107">
        <f t="shared" si="2"/>
        <v>17</v>
      </c>
      <c r="P14" s="100"/>
      <c r="Y14" s="25"/>
      <c r="Z14" s="38"/>
    </row>
    <row r="15" spans="1:65" x14ac:dyDescent="0.2">
      <c r="A15" s="24">
        <v>44667</v>
      </c>
      <c r="B15">
        <v>72</v>
      </c>
      <c r="C15" t="s">
        <v>221</v>
      </c>
      <c r="D15" t="s">
        <v>76</v>
      </c>
      <c r="E15">
        <v>85</v>
      </c>
      <c r="F15">
        <v>85</v>
      </c>
      <c r="G15">
        <f t="shared" si="0"/>
        <v>67</v>
      </c>
      <c r="H15" s="25">
        <v>69</v>
      </c>
      <c r="I15">
        <v>124</v>
      </c>
      <c r="J15" s="25">
        <f t="shared" si="1"/>
        <v>14.6</v>
      </c>
      <c r="L15" s="25">
        <v>14.6</v>
      </c>
      <c r="M15" s="107">
        <f t="shared" si="2"/>
        <v>18</v>
      </c>
      <c r="P15" s="100"/>
      <c r="Y15" s="25"/>
      <c r="Z15" s="25"/>
    </row>
    <row r="16" spans="1:65" x14ac:dyDescent="0.2">
      <c r="A16" s="24">
        <v>44676</v>
      </c>
      <c r="B16">
        <v>71</v>
      </c>
      <c r="C16" t="s">
        <v>78</v>
      </c>
      <c r="D16" t="s">
        <v>76</v>
      </c>
      <c r="E16">
        <v>86</v>
      </c>
      <c r="F16">
        <v>86</v>
      </c>
      <c r="G16">
        <f t="shared" si="0"/>
        <v>69</v>
      </c>
      <c r="H16" s="25">
        <v>68.2</v>
      </c>
      <c r="I16">
        <v>121</v>
      </c>
      <c r="J16" s="25">
        <f t="shared" si="1"/>
        <v>16.600000000000001</v>
      </c>
      <c r="L16" s="25">
        <v>16.600000000000001</v>
      </c>
      <c r="M16" s="107">
        <f t="shared" si="2"/>
        <v>17</v>
      </c>
      <c r="P16" s="100"/>
      <c r="Y16" s="25"/>
      <c r="Z16" s="25"/>
    </row>
    <row r="17" spans="1:26" x14ac:dyDescent="0.2">
      <c r="A17" s="24">
        <v>44678</v>
      </c>
      <c r="B17">
        <v>71</v>
      </c>
      <c r="C17" t="s">
        <v>107</v>
      </c>
      <c r="D17" t="s">
        <v>76</v>
      </c>
      <c r="E17">
        <v>96</v>
      </c>
      <c r="F17">
        <v>96</v>
      </c>
      <c r="G17">
        <f t="shared" si="0"/>
        <v>76</v>
      </c>
      <c r="H17" s="25">
        <v>69.599999999999994</v>
      </c>
      <c r="I17">
        <v>126</v>
      </c>
      <c r="J17" s="25">
        <f t="shared" si="1"/>
        <v>23.7</v>
      </c>
      <c r="M17" s="107">
        <f t="shared" si="2"/>
        <v>20</v>
      </c>
      <c r="P17" s="55"/>
      <c r="Y17" s="25"/>
      <c r="Z17" s="25"/>
    </row>
    <row r="18" spans="1:26" x14ac:dyDescent="0.2">
      <c r="A18" s="24">
        <v>44681</v>
      </c>
      <c r="B18">
        <v>72</v>
      </c>
      <c r="C18" t="s">
        <v>221</v>
      </c>
      <c r="D18" t="s">
        <v>76</v>
      </c>
      <c r="E18">
        <v>94</v>
      </c>
      <c r="F18">
        <v>94</v>
      </c>
      <c r="G18">
        <f t="shared" si="0"/>
        <v>76</v>
      </c>
      <c r="H18" s="25">
        <v>69</v>
      </c>
      <c r="I18">
        <v>124</v>
      </c>
      <c r="J18" s="25">
        <f t="shared" si="1"/>
        <v>22.8</v>
      </c>
      <c r="L18" s="25" t="s">
        <v>28</v>
      </c>
      <c r="M18" s="107">
        <f t="shared" si="2"/>
        <v>18</v>
      </c>
      <c r="P18" s="100"/>
      <c r="Y18" s="25"/>
      <c r="Z18" s="25"/>
    </row>
    <row r="19" spans="1:26" x14ac:dyDescent="0.2">
      <c r="A19" s="24">
        <v>44686</v>
      </c>
      <c r="B19">
        <v>71</v>
      </c>
      <c r="C19" t="s">
        <v>78</v>
      </c>
      <c r="D19" t="s">
        <v>76</v>
      </c>
      <c r="E19">
        <v>91</v>
      </c>
      <c r="F19">
        <v>91</v>
      </c>
      <c r="G19">
        <f t="shared" si="0"/>
        <v>74</v>
      </c>
      <c r="H19" s="25">
        <v>68.2</v>
      </c>
      <c r="I19">
        <v>121</v>
      </c>
      <c r="J19" s="25">
        <f t="shared" si="1"/>
        <v>21.3</v>
      </c>
      <c r="L19" s="25">
        <v>21.3</v>
      </c>
      <c r="M19" s="107">
        <f t="shared" si="2"/>
        <v>17</v>
      </c>
      <c r="P19" s="55"/>
      <c r="Y19" s="25"/>
      <c r="Z19" s="25"/>
    </row>
    <row r="20" spans="1:26" x14ac:dyDescent="0.2">
      <c r="A20" s="24">
        <v>44687</v>
      </c>
      <c r="B20">
        <v>72</v>
      </c>
      <c r="C20" t="s">
        <v>222</v>
      </c>
      <c r="D20" t="s">
        <v>76</v>
      </c>
      <c r="E20">
        <v>91</v>
      </c>
      <c r="F20">
        <v>91</v>
      </c>
      <c r="G20">
        <f t="shared" si="0"/>
        <v>73</v>
      </c>
      <c r="H20" s="25">
        <v>69.3</v>
      </c>
      <c r="I20">
        <v>124</v>
      </c>
      <c r="J20" s="25">
        <f t="shared" si="1"/>
        <v>19.8</v>
      </c>
      <c r="L20" s="25">
        <v>19.8</v>
      </c>
      <c r="M20" s="107">
        <f t="shared" si="2"/>
        <v>18</v>
      </c>
      <c r="P20" s="100"/>
      <c r="Y20" s="25"/>
      <c r="Z20" s="38"/>
    </row>
    <row r="21" spans="1:26" x14ac:dyDescent="0.2">
      <c r="A21" s="24">
        <v>44692</v>
      </c>
      <c r="B21">
        <v>72</v>
      </c>
      <c r="C21" t="s">
        <v>221</v>
      </c>
      <c r="D21" t="s">
        <v>76</v>
      </c>
      <c r="E21">
        <v>99</v>
      </c>
      <c r="F21">
        <v>98</v>
      </c>
      <c r="G21">
        <f t="shared" si="0"/>
        <v>81</v>
      </c>
      <c r="H21" s="25">
        <v>69</v>
      </c>
      <c r="I21">
        <v>124</v>
      </c>
      <c r="J21" s="25">
        <f t="shared" si="1"/>
        <v>26.4</v>
      </c>
      <c r="M21" s="108">
        <f t="shared" si="2"/>
        <v>18</v>
      </c>
      <c r="P21" s="55"/>
      <c r="Y21" s="25"/>
      <c r="Z21" s="25"/>
    </row>
    <row r="22" spans="1:26" x14ac:dyDescent="0.2">
      <c r="A22" s="70">
        <v>44797</v>
      </c>
      <c r="B22">
        <v>71</v>
      </c>
      <c r="C22" t="s">
        <v>78</v>
      </c>
      <c r="D22" t="s">
        <v>76</v>
      </c>
      <c r="E22">
        <v>97</v>
      </c>
      <c r="F22">
        <v>97</v>
      </c>
      <c r="G22">
        <f t="shared" si="0"/>
        <v>80</v>
      </c>
      <c r="H22" s="25">
        <v>68.2</v>
      </c>
      <c r="I22">
        <v>121</v>
      </c>
      <c r="J22" s="25">
        <f>ROUND(SUM((F22-H22)*113/I22),1)</f>
        <v>26.9</v>
      </c>
      <c r="M22" s="107">
        <f t="shared" si="2"/>
        <v>17</v>
      </c>
      <c r="O22" s="39" t="s">
        <v>28</v>
      </c>
    </row>
    <row r="23" spans="1:26" x14ac:dyDescent="0.2">
      <c r="G23" t="s">
        <v>28</v>
      </c>
      <c r="J23" s="25" t="s">
        <v>28</v>
      </c>
      <c r="K23" s="25">
        <v>0</v>
      </c>
      <c r="L23" s="38">
        <f>SUM(L3:L22)</f>
        <v>151.10000000000002</v>
      </c>
      <c r="M23" s="38">
        <f>TRUNC(SUM(L23/8),1)</f>
        <v>18.8</v>
      </c>
      <c r="O23" t="s">
        <v>92</v>
      </c>
      <c r="P23" s="176"/>
      <c r="Q23" s="176"/>
    </row>
    <row r="24" spans="1:26" x14ac:dyDescent="0.2">
      <c r="A24" s="36"/>
      <c r="G24" t="s">
        <v>28</v>
      </c>
      <c r="H24" s="37" t="s">
        <v>28</v>
      </c>
      <c r="I24" s="37" t="s">
        <v>28</v>
      </c>
      <c r="J24" s="25" t="s">
        <v>28</v>
      </c>
      <c r="K24" s="25" t="s">
        <v>28</v>
      </c>
      <c r="L24" s="38" t="s">
        <v>28</v>
      </c>
      <c r="M24" s="107">
        <f>IF(E24&gt;0,ROUND(SUM($M$23*I24)/113+(H24-B24),0),0)</f>
        <v>0</v>
      </c>
      <c r="O24" s="39" t="s">
        <v>28</v>
      </c>
    </row>
    <row r="25" spans="1:26" x14ac:dyDescent="0.2">
      <c r="O25" s="39" t="s">
        <v>28</v>
      </c>
      <c r="P25" s="26"/>
      <c r="Q25" s="40"/>
    </row>
    <row r="26" spans="1:26" x14ac:dyDescent="0.2">
      <c r="O26" s="39" t="s">
        <v>28</v>
      </c>
      <c r="P26" s="26"/>
      <c r="Q26" s="40"/>
    </row>
    <row r="27" spans="1:26" x14ac:dyDescent="0.2">
      <c r="O27" s="39" t="s">
        <v>28</v>
      </c>
    </row>
    <row r="28" spans="1:26" x14ac:dyDescent="0.2">
      <c r="O28" s="39" t="s">
        <v>28</v>
      </c>
    </row>
  </sheetData>
  <mergeCells count="2">
    <mergeCell ref="A1:M1"/>
    <mergeCell ref="P23:Q23"/>
  </mergeCells>
  <conditionalFormatting sqref="J3">
    <cfRule type="cellIs" dxfId="14" priority="2" operator="equal">
      <formula>0</formula>
    </cfRule>
    <cfRule type="cellIs" dxfId="13" priority="3" operator="lessThanOrEqual">
      <formula>$M$23-10</formula>
    </cfRule>
    <cfRule type="cellIs" dxfId="12" priority="4" operator="lessThanOrEqual">
      <formula>$M$23-7</formula>
    </cfRule>
  </conditionalFormatting>
  <conditionalFormatting sqref="J3:J22 J26:J35">
    <cfRule type="cellIs" dxfId="11" priority="5" operator="equal">
      <formula>0</formula>
    </cfRule>
    <cfRule type="cellIs" dxfId="10" priority="6" operator="lessThanOrEqual">
      <formula>$M$23-10</formula>
    </cfRule>
    <cfRule type="cellIs" dxfId="9" priority="7" operator="lessThanOrEqual">
      <formula>$M$23-7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M40"/>
  <sheetViews>
    <sheetView workbookViewId="0">
      <selection activeCell="R2" sqref="R2:U10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6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224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R2" s="29"/>
      <c r="S2" s="29" t="s">
        <v>133</v>
      </c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x14ac:dyDescent="0.2">
      <c r="A3" s="24">
        <v>44461</v>
      </c>
      <c r="B3">
        <v>70</v>
      </c>
      <c r="C3" t="s">
        <v>144</v>
      </c>
      <c r="D3" t="s">
        <v>76</v>
      </c>
      <c r="E3">
        <v>88</v>
      </c>
      <c r="F3">
        <v>88</v>
      </c>
      <c r="G3" t="s">
        <v>28</v>
      </c>
      <c r="H3" s="26">
        <v>66</v>
      </c>
      <c r="I3">
        <v>111</v>
      </c>
      <c r="J3" s="25">
        <f t="shared" ref="J3:J10" si="0">ROUND(SUM((F3-H3)*113/I3),1)</f>
        <v>22.4</v>
      </c>
      <c r="L3" s="25">
        <v>22.4</v>
      </c>
      <c r="M3">
        <f t="shared" ref="M3:M11" si="1">IF(E3&gt;0,ROUND(SUM($M$23*I3)/113+(H3-B3),0),0)</f>
        <v>20</v>
      </c>
      <c r="R3" s="2" t="s">
        <v>28</v>
      </c>
      <c r="S3" s="93" t="s">
        <v>134</v>
      </c>
      <c r="T3">
        <v>1</v>
      </c>
    </row>
    <row r="4" spans="1:65" x14ac:dyDescent="0.2">
      <c r="A4" s="24">
        <v>44474</v>
      </c>
      <c r="B4">
        <v>70</v>
      </c>
      <c r="C4" t="s">
        <v>111</v>
      </c>
      <c r="D4" t="s">
        <v>76</v>
      </c>
      <c r="E4">
        <v>97</v>
      </c>
      <c r="F4">
        <v>97</v>
      </c>
      <c r="H4" s="26">
        <v>67.5</v>
      </c>
      <c r="I4">
        <v>114</v>
      </c>
      <c r="J4" s="25">
        <f t="shared" si="0"/>
        <v>29.2</v>
      </c>
      <c r="M4">
        <f t="shared" si="1"/>
        <v>22</v>
      </c>
      <c r="S4" s="93" t="s">
        <v>135</v>
      </c>
      <c r="T4">
        <v>2</v>
      </c>
    </row>
    <row r="5" spans="1:65" x14ac:dyDescent="0.2">
      <c r="A5" s="24">
        <v>44484</v>
      </c>
      <c r="B5">
        <v>70</v>
      </c>
      <c r="C5" t="s">
        <v>111</v>
      </c>
      <c r="D5" t="s">
        <v>76</v>
      </c>
      <c r="E5">
        <v>94</v>
      </c>
      <c r="F5">
        <v>94</v>
      </c>
      <c r="H5" s="26">
        <v>67.5</v>
      </c>
      <c r="I5">
        <v>114</v>
      </c>
      <c r="J5" s="25">
        <f t="shared" si="0"/>
        <v>26.3</v>
      </c>
      <c r="M5">
        <f t="shared" si="1"/>
        <v>22</v>
      </c>
      <c r="S5" s="93" t="s">
        <v>137</v>
      </c>
      <c r="T5">
        <v>3</v>
      </c>
    </row>
    <row r="6" spans="1:65" x14ac:dyDescent="0.2">
      <c r="A6" s="24">
        <v>44495</v>
      </c>
      <c r="B6">
        <v>70</v>
      </c>
      <c r="C6" t="s">
        <v>144</v>
      </c>
      <c r="D6" t="s">
        <v>76</v>
      </c>
      <c r="E6">
        <v>91</v>
      </c>
      <c r="F6">
        <v>91</v>
      </c>
      <c r="G6" t="s">
        <v>28</v>
      </c>
      <c r="H6" s="26">
        <v>66</v>
      </c>
      <c r="I6">
        <v>111</v>
      </c>
      <c r="J6" s="25">
        <f t="shared" si="0"/>
        <v>25.5</v>
      </c>
      <c r="M6">
        <f t="shared" si="1"/>
        <v>20</v>
      </c>
      <c r="S6" s="93" t="s">
        <v>138</v>
      </c>
      <c r="T6">
        <v>4</v>
      </c>
    </row>
    <row r="7" spans="1:65" x14ac:dyDescent="0.2">
      <c r="A7" s="24">
        <v>44497</v>
      </c>
      <c r="B7">
        <v>72</v>
      </c>
      <c r="C7" t="s">
        <v>106</v>
      </c>
      <c r="D7" t="s">
        <v>76</v>
      </c>
      <c r="E7">
        <v>98</v>
      </c>
      <c r="F7">
        <v>98</v>
      </c>
      <c r="H7" s="26">
        <v>69.7</v>
      </c>
      <c r="I7">
        <v>128</v>
      </c>
      <c r="J7" s="25">
        <f t="shared" si="0"/>
        <v>25</v>
      </c>
      <c r="L7" s="25">
        <v>25</v>
      </c>
      <c r="M7">
        <f t="shared" si="1"/>
        <v>25</v>
      </c>
      <c r="S7" s="93" t="s">
        <v>139</v>
      </c>
      <c r="T7">
        <v>5</v>
      </c>
    </row>
    <row r="8" spans="1:65" x14ac:dyDescent="0.2">
      <c r="A8" s="24">
        <v>44503</v>
      </c>
      <c r="B8">
        <v>72</v>
      </c>
      <c r="C8" t="s">
        <v>73</v>
      </c>
      <c r="D8" t="s">
        <v>225</v>
      </c>
      <c r="E8">
        <v>98</v>
      </c>
      <c r="F8">
        <v>98</v>
      </c>
      <c r="H8" s="26">
        <v>67.8</v>
      </c>
      <c r="I8">
        <v>125</v>
      </c>
      <c r="J8" s="25">
        <f t="shared" si="0"/>
        <v>27.3</v>
      </c>
      <c r="M8">
        <f t="shared" si="1"/>
        <v>23</v>
      </c>
      <c r="S8" s="93" t="s">
        <v>140</v>
      </c>
      <c r="T8">
        <v>6</v>
      </c>
    </row>
    <row r="9" spans="1:65" x14ac:dyDescent="0.2">
      <c r="A9" s="70">
        <v>44510</v>
      </c>
      <c r="B9">
        <v>72</v>
      </c>
      <c r="C9" t="s">
        <v>89</v>
      </c>
      <c r="D9" t="s">
        <v>76</v>
      </c>
      <c r="E9">
        <v>100</v>
      </c>
      <c r="F9">
        <v>99</v>
      </c>
      <c r="G9">
        <f>(SUM(E9-M9))</f>
        <v>76</v>
      </c>
      <c r="H9" s="26">
        <v>69</v>
      </c>
      <c r="I9">
        <v>126</v>
      </c>
      <c r="J9" s="25">
        <f t="shared" si="0"/>
        <v>26.9</v>
      </c>
      <c r="M9">
        <f t="shared" si="1"/>
        <v>24</v>
      </c>
      <c r="S9" s="93" t="s">
        <v>141</v>
      </c>
      <c r="T9">
        <v>7</v>
      </c>
    </row>
    <row r="10" spans="1:65" x14ac:dyDescent="0.2">
      <c r="A10" s="24">
        <v>44518</v>
      </c>
      <c r="B10">
        <v>72</v>
      </c>
      <c r="C10" t="s">
        <v>108</v>
      </c>
      <c r="D10" t="s">
        <v>76</v>
      </c>
      <c r="E10">
        <v>96</v>
      </c>
      <c r="F10">
        <v>96</v>
      </c>
      <c r="G10">
        <f t="shared" ref="G10:G11" si="2">(SUM(E10-M10))</f>
        <v>73</v>
      </c>
      <c r="H10" s="26">
        <v>69.900000000000006</v>
      </c>
      <c r="I10">
        <v>116</v>
      </c>
      <c r="J10" s="25">
        <f t="shared" si="0"/>
        <v>25.4</v>
      </c>
      <c r="L10" s="25">
        <v>25.4</v>
      </c>
      <c r="M10">
        <f t="shared" si="1"/>
        <v>23</v>
      </c>
      <c r="S10" s="93" t="s">
        <v>142</v>
      </c>
      <c r="T10">
        <v>8</v>
      </c>
    </row>
    <row r="11" spans="1:65" x14ac:dyDescent="0.2">
      <c r="A11" s="24">
        <v>44595</v>
      </c>
      <c r="B11">
        <v>71</v>
      </c>
      <c r="C11" t="s">
        <v>148</v>
      </c>
      <c r="D11" t="s">
        <v>76</v>
      </c>
      <c r="E11">
        <v>99</v>
      </c>
      <c r="F11">
        <v>99</v>
      </c>
      <c r="G11">
        <f t="shared" si="2"/>
        <v>76</v>
      </c>
      <c r="H11" s="26">
        <v>68.7</v>
      </c>
      <c r="I11">
        <v>117</v>
      </c>
      <c r="J11" s="25">
        <f>ROUND(SUM((F11-H11)*113/I11),1) - $K$23</f>
        <v>29.3</v>
      </c>
      <c r="M11">
        <f t="shared" si="1"/>
        <v>23</v>
      </c>
    </row>
    <row r="12" spans="1:65" x14ac:dyDescent="0.2">
      <c r="M12" s="108"/>
    </row>
    <row r="14" spans="1:65" x14ac:dyDescent="0.2">
      <c r="M14" s="108"/>
    </row>
    <row r="15" spans="1:65" x14ac:dyDescent="0.2">
      <c r="H15" s="25"/>
    </row>
    <row r="16" spans="1:65" x14ac:dyDescent="0.2">
      <c r="M16" s="108"/>
    </row>
    <row r="17" spans="1:17" x14ac:dyDescent="0.2">
      <c r="M17" s="108"/>
    </row>
    <row r="18" spans="1:17" x14ac:dyDescent="0.2">
      <c r="M18" s="108"/>
    </row>
    <row r="19" spans="1:17" x14ac:dyDescent="0.2">
      <c r="M19" s="108"/>
    </row>
    <row r="20" spans="1:17" x14ac:dyDescent="0.2">
      <c r="M20" s="108"/>
    </row>
    <row r="22" spans="1:17" x14ac:dyDescent="0.2">
      <c r="A22" s="36"/>
      <c r="G22" t="s">
        <v>28</v>
      </c>
      <c r="H22" s="37" t="s">
        <v>28</v>
      </c>
      <c r="I22" s="37" t="s">
        <v>28</v>
      </c>
      <c r="J22" s="34" t="s">
        <v>28</v>
      </c>
      <c r="K22" s="25" t="s">
        <v>28</v>
      </c>
      <c r="L22" s="38" t="s">
        <v>28</v>
      </c>
      <c r="M22" s="38" t="s">
        <v>28</v>
      </c>
    </row>
    <row r="23" spans="1:17" x14ac:dyDescent="0.2">
      <c r="A23" s="94"/>
      <c r="B23" s="72"/>
      <c r="C23" s="72"/>
      <c r="D23" s="72"/>
      <c r="E23" s="72"/>
      <c r="F23" s="72"/>
      <c r="G23" t="s">
        <v>28</v>
      </c>
      <c r="H23" s="95"/>
      <c r="I23" s="72"/>
      <c r="J23" s="25" t="s">
        <v>28</v>
      </c>
      <c r="K23" s="25">
        <v>0</v>
      </c>
      <c r="L23" s="38">
        <f>SUM(L3:L22)</f>
        <v>72.8</v>
      </c>
      <c r="M23" s="38">
        <f>TRUNC(SUM(L23/3),1)</f>
        <v>24.2</v>
      </c>
      <c r="O23" t="s">
        <v>92</v>
      </c>
      <c r="P23" s="176"/>
      <c r="Q23" s="176"/>
    </row>
    <row r="24" spans="1:17" x14ac:dyDescent="0.2">
      <c r="M24">
        <f>IF(E24&gt;0,ROUND(SUM($M$23*I24)/113+(H24-B24),0),0)</f>
        <v>0</v>
      </c>
      <c r="O24" s="39" t="s">
        <v>28</v>
      </c>
    </row>
    <row r="25" spans="1:17" x14ac:dyDescent="0.2">
      <c r="N25" s="26"/>
      <c r="O25" s="40"/>
      <c r="P25" s="26"/>
      <c r="Q25" s="40"/>
    </row>
    <row r="26" spans="1:17" x14ac:dyDescent="0.2">
      <c r="N26" s="26"/>
      <c r="O26" s="40"/>
      <c r="P26" s="26"/>
      <c r="Q26" s="40"/>
    </row>
    <row r="27" spans="1:17" x14ac:dyDescent="0.2">
      <c r="N27" s="26"/>
      <c r="O27" s="40"/>
      <c r="P27" s="26"/>
      <c r="Q27" s="40"/>
    </row>
    <row r="28" spans="1:17" x14ac:dyDescent="0.2">
      <c r="O28" s="39" t="s">
        <v>28</v>
      </c>
    </row>
    <row r="29" spans="1:17" x14ac:dyDescent="0.2">
      <c r="O29" s="39" t="s">
        <v>28</v>
      </c>
    </row>
    <row r="30" spans="1:17" x14ac:dyDescent="0.2">
      <c r="O30" s="39" t="s">
        <v>28</v>
      </c>
    </row>
    <row r="31" spans="1:17" x14ac:dyDescent="0.2">
      <c r="O31" s="39">
        <f>IF(E30&gt;0,ROUND(SUM(M22*I30)/113,0),0)</f>
        <v>0</v>
      </c>
    </row>
    <row r="32" spans="1:17" x14ac:dyDescent="0.2">
      <c r="O32" s="39">
        <f>IF(E31&gt;0,ROUND(SUM(M22*I31)/113,0),0)</f>
        <v>0</v>
      </c>
    </row>
    <row r="33" spans="13:26" x14ac:dyDescent="0.2">
      <c r="O33" s="39">
        <f>IF(E32&gt;0,ROUND(SUM(M22*I32)/113,0),0)</f>
        <v>0</v>
      </c>
    </row>
    <row r="34" spans="13:26" x14ac:dyDescent="0.2">
      <c r="P34" s="55"/>
      <c r="Y34" s="25"/>
      <c r="Z34" s="25"/>
    </row>
    <row r="35" spans="13:26" x14ac:dyDescent="0.2">
      <c r="O35" s="2">
        <f>IF(E34&gt;0,ROUND(SUM(M31*I34)/113,0),0)</f>
        <v>0</v>
      </c>
    </row>
    <row r="39" spans="13:26" x14ac:dyDescent="0.2">
      <c r="M39" s="38"/>
    </row>
    <row r="40" spans="13:26" x14ac:dyDescent="0.2">
      <c r="P40" s="38"/>
    </row>
  </sheetData>
  <mergeCells count="2">
    <mergeCell ref="A1:M1"/>
    <mergeCell ref="P23:Q23"/>
  </mergeCells>
  <conditionalFormatting sqref="J3:J22 J25:J35">
    <cfRule type="cellIs" dxfId="8" priority="2" operator="equal">
      <formula>0</formula>
    </cfRule>
    <cfRule type="cellIs" dxfId="7" priority="3" operator="lessThanOrEqual">
      <formula>$M$23-10</formula>
    </cfRule>
    <cfRule type="cellIs" dxfId="6" priority="4" operator="lessThanOrEqual">
      <formula>$M$23-7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M34"/>
  <sheetViews>
    <sheetView zoomScale="110" workbookViewId="0">
      <selection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226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6" customHeight="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6" customHeight="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44314</v>
      </c>
      <c r="C4" t="s">
        <v>125</v>
      </c>
      <c r="D4" t="s">
        <v>102</v>
      </c>
      <c r="E4">
        <v>91</v>
      </c>
      <c r="F4">
        <v>91</v>
      </c>
      <c r="G4">
        <f t="shared" ref="G4:G23" si="0">(SUM(E4-M4))</f>
        <v>69</v>
      </c>
      <c r="H4">
        <v>66.3</v>
      </c>
      <c r="I4">
        <v>111</v>
      </c>
      <c r="J4" s="25">
        <f>ROUND(SUM((F4-H4)*113/I4),1)</f>
        <v>25.1</v>
      </c>
      <c r="L4" s="25">
        <v>25.1</v>
      </c>
      <c r="M4">
        <v>22</v>
      </c>
    </row>
    <row r="5" spans="1:65" x14ac:dyDescent="0.2">
      <c r="A5" s="24">
        <v>44209</v>
      </c>
      <c r="C5" t="s">
        <v>75</v>
      </c>
      <c r="D5" t="s">
        <v>95</v>
      </c>
      <c r="E5">
        <v>90</v>
      </c>
      <c r="F5">
        <v>90</v>
      </c>
      <c r="G5">
        <f t="shared" si="0"/>
        <v>69</v>
      </c>
      <c r="H5">
        <v>65.5</v>
      </c>
      <c r="I5">
        <v>110</v>
      </c>
      <c r="J5" s="25">
        <f>ROUND(SUM((F5-H5)*113/I5),1) - $K$25</f>
        <v>25.2</v>
      </c>
      <c r="L5" s="25">
        <v>25.2</v>
      </c>
      <c r="M5">
        <v>21</v>
      </c>
    </row>
    <row r="6" spans="1:65" x14ac:dyDescent="0.2">
      <c r="A6" s="24">
        <v>44356</v>
      </c>
      <c r="C6" t="s">
        <v>77</v>
      </c>
      <c r="D6" t="s">
        <v>95</v>
      </c>
      <c r="E6">
        <v>91</v>
      </c>
      <c r="F6">
        <v>91</v>
      </c>
      <c r="G6">
        <f t="shared" si="0"/>
        <v>70</v>
      </c>
      <c r="H6">
        <v>66.2</v>
      </c>
      <c r="I6">
        <v>111</v>
      </c>
      <c r="J6" s="25">
        <f>ROUND(SUM((F6-H6)*113/I6),1)</f>
        <v>25.2</v>
      </c>
      <c r="L6" s="25">
        <v>25.2</v>
      </c>
      <c r="M6">
        <v>21</v>
      </c>
    </row>
    <row r="7" spans="1:65" x14ac:dyDescent="0.2">
      <c r="A7" s="24">
        <v>44414</v>
      </c>
      <c r="B7">
        <v>72</v>
      </c>
      <c r="C7" t="s">
        <v>73</v>
      </c>
      <c r="D7" t="s">
        <v>225</v>
      </c>
      <c r="E7">
        <v>98</v>
      </c>
      <c r="F7">
        <v>97</v>
      </c>
      <c r="G7">
        <f t="shared" si="0"/>
        <v>72</v>
      </c>
      <c r="H7">
        <v>67.8</v>
      </c>
      <c r="I7">
        <v>125</v>
      </c>
      <c r="J7" s="25">
        <f t="shared" ref="J7:J8" si="1">ROUND(SUM((F7-H7)*113/I7),1) - $K$25</f>
        <v>26.4</v>
      </c>
      <c r="L7" s="25">
        <v>26.4</v>
      </c>
      <c r="M7">
        <f t="shared" ref="M7:M8" si="2">IF(E7&gt;0,ROUND(SUM($M$25*I7)/113+(H7-B7),0),0)</f>
        <v>26</v>
      </c>
    </row>
    <row r="8" spans="1:65" x14ac:dyDescent="0.2">
      <c r="A8" s="24">
        <v>44468</v>
      </c>
      <c r="B8">
        <v>72</v>
      </c>
      <c r="C8" t="s">
        <v>106</v>
      </c>
      <c r="D8" t="s">
        <v>227</v>
      </c>
      <c r="E8">
        <v>95</v>
      </c>
      <c r="F8">
        <v>95</v>
      </c>
      <c r="G8">
        <f t="shared" si="0"/>
        <v>71</v>
      </c>
      <c r="H8">
        <v>66.5</v>
      </c>
      <c r="I8">
        <v>122</v>
      </c>
      <c r="J8" s="25">
        <f t="shared" si="1"/>
        <v>26.4</v>
      </c>
      <c r="L8" s="25">
        <v>26.4</v>
      </c>
      <c r="M8">
        <f t="shared" si="2"/>
        <v>24</v>
      </c>
    </row>
    <row r="9" spans="1:65" x14ac:dyDescent="0.2">
      <c r="A9" s="24">
        <v>44277</v>
      </c>
      <c r="C9" t="s">
        <v>228</v>
      </c>
      <c r="D9" t="s">
        <v>76</v>
      </c>
      <c r="E9">
        <v>98</v>
      </c>
      <c r="F9">
        <v>98</v>
      </c>
      <c r="G9">
        <f t="shared" si="0"/>
        <v>72</v>
      </c>
      <c r="H9">
        <v>67.3</v>
      </c>
      <c r="I9">
        <v>119</v>
      </c>
      <c r="J9" s="25">
        <f>ROUND(SUM((F9-H9)*113/I9),1)</f>
        <v>29.2</v>
      </c>
      <c r="L9" s="25">
        <v>29.2</v>
      </c>
      <c r="M9">
        <v>26</v>
      </c>
    </row>
    <row r="10" spans="1:65" x14ac:dyDescent="0.2">
      <c r="A10" s="24">
        <v>44258</v>
      </c>
      <c r="C10" t="s">
        <v>78</v>
      </c>
      <c r="D10" t="s">
        <v>76</v>
      </c>
      <c r="E10">
        <v>100</v>
      </c>
      <c r="F10">
        <v>100</v>
      </c>
      <c r="G10">
        <f t="shared" si="0"/>
        <v>75</v>
      </c>
      <c r="H10" s="25">
        <v>68.400000000000006</v>
      </c>
      <c r="I10">
        <v>117</v>
      </c>
      <c r="J10" s="25">
        <f t="shared" ref="J10:J11" si="3">ROUND(SUM((F10-H10)*113/I10),1) - $K$25</f>
        <v>30.5</v>
      </c>
      <c r="L10" s="25">
        <v>30.5</v>
      </c>
      <c r="M10" s="107">
        <v>25</v>
      </c>
    </row>
    <row r="11" spans="1:65" x14ac:dyDescent="0.2">
      <c r="A11" s="24">
        <v>44216</v>
      </c>
      <c r="C11" t="s">
        <v>78</v>
      </c>
      <c r="D11" t="s">
        <v>95</v>
      </c>
      <c r="E11">
        <v>98</v>
      </c>
      <c r="F11">
        <v>96</v>
      </c>
      <c r="G11">
        <f t="shared" si="0"/>
        <v>78</v>
      </c>
      <c r="H11">
        <v>65.099999999999994</v>
      </c>
      <c r="I11">
        <v>110</v>
      </c>
      <c r="J11" s="25">
        <f t="shared" si="3"/>
        <v>31.7</v>
      </c>
      <c r="L11" s="25">
        <v>31.7</v>
      </c>
      <c r="M11">
        <v>20</v>
      </c>
    </row>
    <row r="12" spans="1:65" x14ac:dyDescent="0.2">
      <c r="A12" s="24">
        <v>45198</v>
      </c>
      <c r="B12">
        <v>70</v>
      </c>
      <c r="C12" t="s">
        <v>111</v>
      </c>
      <c r="D12" t="s">
        <v>102</v>
      </c>
      <c r="E12">
        <v>104</v>
      </c>
      <c r="F12">
        <v>101</v>
      </c>
      <c r="G12">
        <f t="shared" si="0"/>
        <v>80</v>
      </c>
      <c r="H12">
        <v>65.599999999999994</v>
      </c>
      <c r="I12">
        <v>116</v>
      </c>
      <c r="J12" s="25">
        <f>ROUND(SUM((F12-H12)*113/I12),1)-$K$4</f>
        <v>34.5</v>
      </c>
      <c r="K12" s="65">
        <v>0</v>
      </c>
      <c r="M12">
        <f t="shared" ref="M12:M20" si="4">IF(E12&gt;0,ROUND(SUM($M$25*I12)/113+(H12-B12),0),0)</f>
        <v>24</v>
      </c>
    </row>
    <row r="13" spans="1:65" x14ac:dyDescent="0.2">
      <c r="A13" s="24">
        <v>44450</v>
      </c>
      <c r="B13">
        <v>70</v>
      </c>
      <c r="C13" t="s">
        <v>111</v>
      </c>
      <c r="D13" t="s">
        <v>97</v>
      </c>
      <c r="E13">
        <v>97</v>
      </c>
      <c r="F13">
        <v>97</v>
      </c>
      <c r="G13">
        <f t="shared" si="0"/>
        <v>78</v>
      </c>
      <c r="H13" s="25">
        <v>63.5</v>
      </c>
      <c r="I13">
        <v>104</v>
      </c>
      <c r="J13" s="25">
        <f>ROUND(SUM((F13-H13)*113/I13),1)</f>
        <v>36.4</v>
      </c>
      <c r="M13" s="108">
        <f t="shared" si="4"/>
        <v>19</v>
      </c>
    </row>
    <row r="14" spans="1:65" x14ac:dyDescent="0.2">
      <c r="A14" s="24">
        <v>44470</v>
      </c>
      <c r="B14">
        <v>72</v>
      </c>
      <c r="C14" t="s">
        <v>75</v>
      </c>
      <c r="D14" t="s">
        <v>95</v>
      </c>
      <c r="E14">
        <v>102</v>
      </c>
      <c r="F14">
        <v>102</v>
      </c>
      <c r="G14">
        <f t="shared" si="0"/>
        <v>82</v>
      </c>
      <c r="H14">
        <v>65.5</v>
      </c>
      <c r="I14">
        <v>110</v>
      </c>
      <c r="J14" s="25">
        <f>ROUND(SUM((F14-H14)*113/I14),1) - $K$25</f>
        <v>37.5</v>
      </c>
      <c r="M14">
        <f t="shared" si="4"/>
        <v>20</v>
      </c>
    </row>
    <row r="15" spans="1:65" x14ac:dyDescent="0.2">
      <c r="A15" s="24">
        <v>45103</v>
      </c>
      <c r="B15">
        <v>70</v>
      </c>
      <c r="C15" t="s">
        <v>111</v>
      </c>
      <c r="D15" t="s">
        <v>102</v>
      </c>
      <c r="E15">
        <v>109</v>
      </c>
      <c r="F15">
        <v>106</v>
      </c>
      <c r="G15">
        <f t="shared" si="0"/>
        <v>88</v>
      </c>
      <c r="H15" s="25">
        <v>65.599999999999994</v>
      </c>
      <c r="I15">
        <v>116</v>
      </c>
      <c r="J15" s="25">
        <f>ROUND(SUM((F15-H15)*113/I15),1)-$K$4</f>
        <v>39.4</v>
      </c>
      <c r="M15">
        <v>21</v>
      </c>
    </row>
    <row r="16" spans="1:65" x14ac:dyDescent="0.2">
      <c r="A16" s="24">
        <v>44284</v>
      </c>
      <c r="C16" t="s">
        <v>229</v>
      </c>
      <c r="D16" t="s">
        <v>230</v>
      </c>
      <c r="E16">
        <v>113</v>
      </c>
      <c r="F16">
        <v>110</v>
      </c>
      <c r="G16">
        <f t="shared" si="0"/>
        <v>89</v>
      </c>
      <c r="H16">
        <v>67.099999999999994</v>
      </c>
      <c r="I16">
        <v>121</v>
      </c>
      <c r="J16" s="25">
        <f t="shared" ref="J16:J17" si="5">ROUND(SUM((F16-H16)*113/I16),1)</f>
        <v>40.1</v>
      </c>
      <c r="M16">
        <v>24</v>
      </c>
    </row>
    <row r="17" spans="1:17" x14ac:dyDescent="0.2">
      <c r="A17" s="24">
        <v>44285</v>
      </c>
      <c r="C17" t="s">
        <v>231</v>
      </c>
      <c r="D17" t="s">
        <v>102</v>
      </c>
      <c r="E17">
        <v>118</v>
      </c>
      <c r="F17">
        <v>112</v>
      </c>
      <c r="G17">
        <f t="shared" si="0"/>
        <v>93</v>
      </c>
      <c r="H17">
        <v>68.2</v>
      </c>
      <c r="I17">
        <v>122</v>
      </c>
      <c r="J17" s="25">
        <f t="shared" si="5"/>
        <v>40.6</v>
      </c>
      <c r="M17">
        <v>25</v>
      </c>
    </row>
    <row r="18" spans="1:17" x14ac:dyDescent="0.2">
      <c r="A18" s="24">
        <v>45105</v>
      </c>
      <c r="B18">
        <v>72</v>
      </c>
      <c r="C18" t="s">
        <v>106</v>
      </c>
      <c r="D18" t="s">
        <v>95</v>
      </c>
      <c r="E18">
        <v>117</v>
      </c>
      <c r="F18">
        <v>112</v>
      </c>
      <c r="G18">
        <f t="shared" si="0"/>
        <v>96</v>
      </c>
      <c r="H18">
        <v>66.5</v>
      </c>
      <c r="I18">
        <v>122</v>
      </c>
      <c r="J18" s="25">
        <f>ROUND(SUM((F18-H18)*113/I18),1)-$K$4</f>
        <v>42.1</v>
      </c>
      <c r="M18">
        <v>21</v>
      </c>
    </row>
    <row r="19" spans="1:17" x14ac:dyDescent="0.2">
      <c r="A19" s="24">
        <v>44286</v>
      </c>
      <c r="C19" t="s">
        <v>232</v>
      </c>
      <c r="D19" t="s">
        <v>76</v>
      </c>
      <c r="E19">
        <v>118</v>
      </c>
      <c r="F19">
        <v>114</v>
      </c>
      <c r="G19">
        <f t="shared" si="0"/>
        <v>93</v>
      </c>
      <c r="H19">
        <v>67.7</v>
      </c>
      <c r="I19">
        <v>124</v>
      </c>
      <c r="J19" s="25">
        <f>ROUND(SUM((F19-H19)*113/I19),1)</f>
        <v>42.2</v>
      </c>
      <c r="M19">
        <v>25</v>
      </c>
    </row>
    <row r="20" spans="1:17" ht="15.05" x14ac:dyDescent="0.25">
      <c r="A20" s="24">
        <v>45119</v>
      </c>
      <c r="B20">
        <v>72</v>
      </c>
      <c r="C20" t="s">
        <v>233</v>
      </c>
      <c r="D20" t="s">
        <v>176</v>
      </c>
      <c r="E20" s="3">
        <v>111</v>
      </c>
      <c r="F20" s="1">
        <v>110</v>
      </c>
      <c r="G20">
        <f t="shared" si="0"/>
        <v>88</v>
      </c>
      <c r="H20" s="68">
        <v>66.2</v>
      </c>
      <c r="I20" s="1">
        <v>117</v>
      </c>
      <c r="J20" s="25">
        <f t="shared" ref="J20:J21" si="6">ROUND(SUM((F20-H20)*113/I20),1)-$K$4</f>
        <v>42.3</v>
      </c>
      <c r="K20" s="97"/>
      <c r="L20" s="97"/>
      <c r="M20">
        <f t="shared" si="4"/>
        <v>23</v>
      </c>
    </row>
    <row r="21" spans="1:17" ht="15.05" x14ac:dyDescent="0.25">
      <c r="A21" s="24">
        <v>45084</v>
      </c>
      <c r="B21">
        <v>72</v>
      </c>
      <c r="C21" t="s">
        <v>130</v>
      </c>
      <c r="D21" t="s">
        <v>102</v>
      </c>
      <c r="E21" s="3">
        <v>109</v>
      </c>
      <c r="F21" s="1">
        <v>109</v>
      </c>
      <c r="G21">
        <f t="shared" si="0"/>
        <v>88</v>
      </c>
      <c r="H21" s="68">
        <v>65.900000000000006</v>
      </c>
      <c r="I21" s="1">
        <v>115</v>
      </c>
      <c r="J21" s="25">
        <f t="shared" si="6"/>
        <v>42.4</v>
      </c>
      <c r="K21" s="97"/>
      <c r="L21" s="97"/>
      <c r="M21">
        <v>21</v>
      </c>
    </row>
    <row r="22" spans="1:17" x14ac:dyDescent="0.2">
      <c r="A22" s="24">
        <v>44236</v>
      </c>
      <c r="C22" t="s">
        <v>125</v>
      </c>
      <c r="D22" t="s">
        <v>102</v>
      </c>
      <c r="E22">
        <v>112</v>
      </c>
      <c r="F22">
        <v>110</v>
      </c>
      <c r="G22">
        <f t="shared" si="0"/>
        <v>91</v>
      </c>
      <c r="H22">
        <v>66.3</v>
      </c>
      <c r="I22">
        <v>111</v>
      </c>
      <c r="J22" s="25">
        <f t="shared" ref="J22:J23" si="7">ROUND(SUM((F22-H22)*113/I22),1) - $K$25</f>
        <v>44.5</v>
      </c>
      <c r="M22">
        <v>21</v>
      </c>
    </row>
    <row r="23" spans="1:17" x14ac:dyDescent="0.2">
      <c r="A23" s="24">
        <v>45082</v>
      </c>
      <c r="B23">
        <v>72</v>
      </c>
      <c r="C23" t="s">
        <v>125</v>
      </c>
      <c r="D23" t="s">
        <v>102</v>
      </c>
      <c r="E23">
        <v>112</v>
      </c>
      <c r="F23">
        <v>110</v>
      </c>
      <c r="G23">
        <f t="shared" si="0"/>
        <v>91</v>
      </c>
      <c r="H23">
        <v>66.3</v>
      </c>
      <c r="I23">
        <v>111</v>
      </c>
      <c r="J23" s="25">
        <f t="shared" si="7"/>
        <v>44.5</v>
      </c>
      <c r="M23">
        <v>21</v>
      </c>
    </row>
    <row r="24" spans="1:17" ht="15.05" x14ac:dyDescent="0.25">
      <c r="E24" s="3"/>
      <c r="F24" s="1"/>
      <c r="H24" s="68"/>
      <c r="I24" s="1"/>
      <c r="K24" s="97"/>
      <c r="L24" s="97"/>
    </row>
    <row r="25" spans="1:17" x14ac:dyDescent="0.2">
      <c r="A25" s="36"/>
      <c r="G25" t="s">
        <v>28</v>
      </c>
      <c r="H25" s="37" t="s">
        <v>234</v>
      </c>
      <c r="I25" s="37" t="s">
        <v>28</v>
      </c>
      <c r="J25" s="34" t="s">
        <v>28</v>
      </c>
      <c r="K25" s="56">
        <v>0</v>
      </c>
      <c r="L25" s="38">
        <f>SUM(L4:L23)</f>
        <v>219.7</v>
      </c>
      <c r="M25" s="38">
        <f>TRUNC(SUM(L25/8),1)</f>
        <v>27.4</v>
      </c>
      <c r="O25" t="s">
        <v>92</v>
      </c>
      <c r="P25" s="176"/>
      <c r="Q25" s="176"/>
    </row>
    <row r="26" spans="1:17" x14ac:dyDescent="0.2">
      <c r="A26" s="94"/>
      <c r="B26" s="72"/>
      <c r="C26" s="72"/>
      <c r="D26" s="72"/>
      <c r="E26" s="72"/>
      <c r="F26" s="72"/>
      <c r="G26" s="72"/>
      <c r="H26" s="72"/>
      <c r="I26" s="72"/>
      <c r="J26" s="25" t="s">
        <v>28</v>
      </c>
      <c r="K26" s="95"/>
      <c r="M26">
        <f>IF(E26&gt;0,ROUND(SUM($M$25*I26)/113+(H26-B26),0),0)</f>
        <v>0</v>
      </c>
      <c r="O26" s="39" t="s">
        <v>28</v>
      </c>
    </row>
    <row r="27" spans="1:17" x14ac:dyDescent="0.2">
      <c r="N27" s="26"/>
      <c r="O27" s="40"/>
      <c r="P27" s="26"/>
      <c r="Q27" s="40"/>
    </row>
    <row r="28" spans="1:17" x14ac:dyDescent="0.2">
      <c r="N28" s="26"/>
      <c r="O28" s="40"/>
      <c r="P28" s="26"/>
      <c r="Q28" s="40"/>
    </row>
    <row r="29" spans="1:17" x14ac:dyDescent="0.2">
      <c r="N29" s="26"/>
      <c r="O29" s="40"/>
      <c r="P29" s="26"/>
      <c r="Q29" s="40"/>
    </row>
    <row r="30" spans="1:17" x14ac:dyDescent="0.2">
      <c r="O30" s="39" t="e">
        <f>IF(#REF!&gt;0,ROUND(SUM($M$25*#REF!)/113,0),0)</f>
        <v>#REF!</v>
      </c>
    </row>
    <row r="31" spans="1:17" x14ac:dyDescent="0.2">
      <c r="O31" s="39">
        <f t="shared" ref="O31:O32" si="8">IF($E6&gt;0,ROUND(SUM($M$25*$I6)/113,0),0)</f>
        <v>27</v>
      </c>
    </row>
    <row r="32" spans="1:17" x14ac:dyDescent="0.2">
      <c r="O32" s="39">
        <f t="shared" si="8"/>
        <v>30</v>
      </c>
    </row>
    <row r="33" spans="15:15" x14ac:dyDescent="0.2">
      <c r="O33" s="39">
        <f>IF(E33&gt;0,ROUND(SUM(M25*I33)/113,0),0)</f>
        <v>0</v>
      </c>
    </row>
    <row r="34" spans="15:15" x14ac:dyDescent="0.2">
      <c r="O34" s="39">
        <f>IF(E34&gt;0,ROUND(SUM(M25*I34)/113,0),0)</f>
        <v>0</v>
      </c>
    </row>
  </sheetData>
  <mergeCells count="2">
    <mergeCell ref="A1:M1"/>
    <mergeCell ref="P25:Q25"/>
  </mergeCells>
  <conditionalFormatting sqref="J1:J26 J33:J1048576">
    <cfRule type="cellIs" dxfId="5" priority="5" operator="lessThanOrEqual">
      <formula>0</formula>
    </cfRule>
    <cfRule type="cellIs" dxfId="4" priority="6" operator="lessThanOrEqual">
      <formula>$M$25-10</formula>
    </cfRule>
    <cfRule type="cellIs" dxfId="3" priority="7" operator="lessThanOrEqual">
      <formula>$M$25-7</formula>
    </cfRule>
  </conditionalFormatting>
  <conditionalFormatting sqref="J4:J5">
    <cfRule type="cellIs" dxfId="2" priority="2" operator="lessThanOrEqual">
      <formula>0</formula>
    </cfRule>
    <cfRule type="cellIs" dxfId="1" priority="3" operator="lessThanOrEqual">
      <formula>$M$25-10</formula>
    </cfRule>
    <cfRule type="cellIs" dxfId="0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BL34"/>
  <sheetViews>
    <sheetView workbookViewId="0">
      <selection activeCell="P15" sqref="P15"/>
    </sheetView>
  </sheetViews>
  <sheetFormatPr defaultColWidth="8.875" defaultRowHeight="12.45" x14ac:dyDescent="0.2"/>
  <cols>
    <col min="1" max="1" width="8.375" style="100" customWidth="1"/>
    <col min="2" max="2" width="3.625" customWidth="1"/>
    <col min="3" max="3" width="18.62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7.625" style="25" customWidth="1"/>
    <col min="12" max="12" width="9.75" customWidth="1"/>
  </cols>
  <sheetData>
    <row r="1" spans="1:64" ht="25.55" customHeight="1" x14ac:dyDescent="0.2">
      <c r="A1" s="174" t="s">
        <v>235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64" ht="11.95" customHeight="1" x14ac:dyDescent="0.25">
      <c r="A2" s="149" t="s">
        <v>60</v>
      </c>
      <c r="B2" s="29" t="s">
        <v>184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236</v>
      </c>
      <c r="L2" s="31" t="s">
        <v>72</v>
      </c>
      <c r="M2" s="29"/>
      <c r="N2" s="29"/>
      <c r="O2" s="29"/>
      <c r="P2" s="29"/>
      <c r="Q2" s="29" t="s">
        <v>133</v>
      </c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</row>
    <row r="3" spans="1:64" x14ac:dyDescent="0.2">
      <c r="A3" s="36">
        <v>41080</v>
      </c>
      <c r="C3" t="s">
        <v>237</v>
      </c>
      <c r="D3" t="s">
        <v>76</v>
      </c>
      <c r="E3">
        <v>107</v>
      </c>
      <c r="F3">
        <v>105</v>
      </c>
      <c r="H3">
        <v>70.8</v>
      </c>
      <c r="I3">
        <v>130</v>
      </c>
      <c r="J3" s="25">
        <f t="shared" ref="J3:J22" si="0">ROUND(SUM((F3-H3)*113/I3),1)</f>
        <v>29.7</v>
      </c>
      <c r="K3" s="38">
        <v>29.7</v>
      </c>
      <c r="P3" s="2" t="s">
        <v>28</v>
      </c>
      <c r="Q3" s="93" t="s">
        <v>134</v>
      </c>
      <c r="R3">
        <v>1</v>
      </c>
    </row>
    <row r="4" spans="1:64" x14ac:dyDescent="0.2">
      <c r="A4" s="36">
        <v>41087</v>
      </c>
      <c r="C4" t="s">
        <v>238</v>
      </c>
      <c r="D4" t="s">
        <v>74</v>
      </c>
      <c r="E4">
        <v>118</v>
      </c>
      <c r="F4">
        <v>114</v>
      </c>
      <c r="H4">
        <v>70.5</v>
      </c>
      <c r="I4">
        <v>125</v>
      </c>
      <c r="J4" s="25">
        <f t="shared" si="0"/>
        <v>39.299999999999997</v>
      </c>
      <c r="K4" s="38"/>
      <c r="Q4" s="93" t="s">
        <v>135</v>
      </c>
      <c r="R4">
        <v>2</v>
      </c>
    </row>
    <row r="5" spans="1:64" x14ac:dyDescent="0.2">
      <c r="A5" s="36">
        <v>41129</v>
      </c>
      <c r="C5" t="s">
        <v>109</v>
      </c>
      <c r="D5" t="s">
        <v>76</v>
      </c>
      <c r="E5">
        <v>114</v>
      </c>
      <c r="F5">
        <v>113</v>
      </c>
      <c r="H5">
        <v>70</v>
      </c>
      <c r="I5">
        <v>115</v>
      </c>
      <c r="J5" s="25">
        <f t="shared" si="0"/>
        <v>42.3</v>
      </c>
      <c r="K5" s="38"/>
      <c r="Q5" s="93" t="s">
        <v>137</v>
      </c>
      <c r="R5">
        <v>3</v>
      </c>
    </row>
    <row r="6" spans="1:64" x14ac:dyDescent="0.2">
      <c r="A6" s="24">
        <v>41143</v>
      </c>
      <c r="C6" t="s">
        <v>239</v>
      </c>
      <c r="D6" t="s">
        <v>110</v>
      </c>
      <c r="E6">
        <v>108</v>
      </c>
      <c r="F6">
        <v>108</v>
      </c>
      <c r="H6">
        <v>71</v>
      </c>
      <c r="I6">
        <v>126</v>
      </c>
      <c r="J6" s="25">
        <f t="shared" si="0"/>
        <v>33.200000000000003</v>
      </c>
      <c r="K6" s="25">
        <v>33.200000000000003</v>
      </c>
      <c r="Q6" s="93" t="s">
        <v>138</v>
      </c>
      <c r="R6">
        <v>4</v>
      </c>
    </row>
    <row r="7" spans="1:64" x14ac:dyDescent="0.2">
      <c r="A7" s="24">
        <v>41157</v>
      </c>
      <c r="C7" t="s">
        <v>240</v>
      </c>
      <c r="D7" t="s">
        <v>76</v>
      </c>
      <c r="E7">
        <v>115</v>
      </c>
      <c r="F7">
        <v>109</v>
      </c>
      <c r="H7">
        <v>70.099999999999994</v>
      </c>
      <c r="I7">
        <v>125</v>
      </c>
      <c r="J7" s="25">
        <f t="shared" si="0"/>
        <v>35.200000000000003</v>
      </c>
      <c r="K7" s="25">
        <v>35.200000000000003</v>
      </c>
      <c r="Q7" s="93" t="s">
        <v>139</v>
      </c>
      <c r="R7">
        <v>5</v>
      </c>
    </row>
    <row r="8" spans="1:64" x14ac:dyDescent="0.2">
      <c r="A8" s="24">
        <v>41178</v>
      </c>
      <c r="C8" t="s">
        <v>241</v>
      </c>
      <c r="D8" t="s">
        <v>76</v>
      </c>
      <c r="E8">
        <v>112</v>
      </c>
      <c r="F8">
        <v>109</v>
      </c>
      <c r="H8">
        <v>70.3</v>
      </c>
      <c r="I8">
        <v>130</v>
      </c>
      <c r="J8" s="25">
        <f t="shared" si="0"/>
        <v>33.6</v>
      </c>
      <c r="K8" s="25">
        <v>33.6</v>
      </c>
      <c r="Q8" s="93" t="s">
        <v>140</v>
      </c>
      <c r="R8">
        <v>6</v>
      </c>
    </row>
    <row r="9" spans="1:64" x14ac:dyDescent="0.2">
      <c r="A9" s="24">
        <v>41184</v>
      </c>
      <c r="C9" t="s">
        <v>242</v>
      </c>
      <c r="D9" t="s">
        <v>76</v>
      </c>
      <c r="E9">
        <v>113</v>
      </c>
      <c r="F9">
        <v>109</v>
      </c>
      <c r="H9">
        <v>68.400000000000006</v>
      </c>
      <c r="I9">
        <v>119</v>
      </c>
      <c r="J9" s="25">
        <f t="shared" si="0"/>
        <v>38.6</v>
      </c>
      <c r="K9" s="25">
        <v>38.6</v>
      </c>
      <c r="Q9" s="93" t="s">
        <v>141</v>
      </c>
      <c r="R9">
        <v>7</v>
      </c>
    </row>
    <row r="10" spans="1:64" x14ac:dyDescent="0.2">
      <c r="A10" s="24">
        <v>41185</v>
      </c>
      <c r="C10" t="s">
        <v>242</v>
      </c>
      <c r="D10" t="s">
        <v>76</v>
      </c>
      <c r="E10">
        <v>115</v>
      </c>
      <c r="F10">
        <v>111</v>
      </c>
      <c r="H10">
        <v>68.400000000000006</v>
      </c>
      <c r="I10">
        <v>119</v>
      </c>
      <c r="J10" s="25">
        <f t="shared" si="0"/>
        <v>40.5</v>
      </c>
      <c r="Q10" s="93" t="s">
        <v>142</v>
      </c>
      <c r="R10">
        <v>8</v>
      </c>
    </row>
    <row r="11" spans="1:64" x14ac:dyDescent="0.2">
      <c r="A11" s="36">
        <v>41206</v>
      </c>
      <c r="C11" t="s">
        <v>109</v>
      </c>
      <c r="D11" t="s">
        <v>76</v>
      </c>
      <c r="E11">
        <v>108</v>
      </c>
      <c r="F11">
        <v>107</v>
      </c>
      <c r="H11">
        <v>70</v>
      </c>
      <c r="I11">
        <v>115</v>
      </c>
      <c r="J11" s="25">
        <f t="shared" si="0"/>
        <v>36.4</v>
      </c>
      <c r="K11" s="38">
        <v>36.4</v>
      </c>
    </row>
    <row r="12" spans="1:64" x14ac:dyDescent="0.2">
      <c r="A12" s="36">
        <v>41374</v>
      </c>
      <c r="C12" t="s">
        <v>243</v>
      </c>
      <c r="D12" t="s">
        <v>76</v>
      </c>
      <c r="E12">
        <v>130</v>
      </c>
      <c r="F12">
        <v>125</v>
      </c>
      <c r="H12">
        <v>69.5</v>
      </c>
      <c r="I12">
        <v>121</v>
      </c>
      <c r="J12" s="25">
        <f t="shared" si="0"/>
        <v>51.8</v>
      </c>
      <c r="K12" s="38"/>
    </row>
    <row r="13" spans="1:64" x14ac:dyDescent="0.2">
      <c r="A13" s="36">
        <v>41375</v>
      </c>
      <c r="C13" t="s">
        <v>243</v>
      </c>
      <c r="D13" t="s">
        <v>76</v>
      </c>
      <c r="E13">
        <v>112</v>
      </c>
      <c r="F13">
        <v>108</v>
      </c>
      <c r="H13">
        <v>69.5</v>
      </c>
      <c r="I13">
        <v>121</v>
      </c>
      <c r="J13" s="25">
        <f t="shared" si="0"/>
        <v>36</v>
      </c>
      <c r="K13" s="38">
        <v>36</v>
      </c>
    </row>
    <row r="14" spans="1:64" x14ac:dyDescent="0.2">
      <c r="A14" s="24">
        <v>41528</v>
      </c>
      <c r="C14" t="s">
        <v>239</v>
      </c>
      <c r="D14" t="s">
        <v>110</v>
      </c>
      <c r="E14">
        <v>108</v>
      </c>
      <c r="F14">
        <v>108</v>
      </c>
      <c r="H14">
        <v>71</v>
      </c>
      <c r="I14">
        <v>126</v>
      </c>
      <c r="J14" s="25">
        <f t="shared" si="0"/>
        <v>33.200000000000003</v>
      </c>
      <c r="K14" s="25">
        <v>33.200000000000003</v>
      </c>
      <c r="L14" s="64"/>
    </row>
    <row r="15" spans="1:64" x14ac:dyDescent="0.2">
      <c r="A15" s="94">
        <v>41815</v>
      </c>
      <c r="B15" s="72"/>
      <c r="C15" s="72" t="s">
        <v>75</v>
      </c>
      <c r="D15" s="72" t="s">
        <v>110</v>
      </c>
      <c r="E15" s="72">
        <v>119</v>
      </c>
      <c r="F15" s="72">
        <v>114</v>
      </c>
      <c r="G15" s="72"/>
      <c r="H15" s="72">
        <v>71</v>
      </c>
      <c r="I15" s="72">
        <v>126</v>
      </c>
      <c r="J15" s="25">
        <f t="shared" si="0"/>
        <v>38.6</v>
      </c>
      <c r="K15" s="25">
        <v>38.6</v>
      </c>
    </row>
    <row r="16" spans="1:64" x14ac:dyDescent="0.2">
      <c r="A16" s="24">
        <v>41822</v>
      </c>
      <c r="C16" t="s">
        <v>109</v>
      </c>
      <c r="D16" t="s">
        <v>76</v>
      </c>
      <c r="E16">
        <v>104</v>
      </c>
      <c r="F16">
        <v>104</v>
      </c>
      <c r="H16">
        <v>70</v>
      </c>
      <c r="I16">
        <v>115</v>
      </c>
      <c r="J16" s="25">
        <f t="shared" si="0"/>
        <v>33.4</v>
      </c>
      <c r="K16" s="25">
        <v>33.4</v>
      </c>
    </row>
    <row r="17" spans="1:14" x14ac:dyDescent="0.2">
      <c r="A17" s="24">
        <v>41836</v>
      </c>
      <c r="C17" t="s">
        <v>240</v>
      </c>
      <c r="D17" t="s">
        <v>76</v>
      </c>
      <c r="E17">
        <v>124</v>
      </c>
      <c r="F17">
        <v>121</v>
      </c>
      <c r="H17">
        <v>69.900000000000006</v>
      </c>
      <c r="I17">
        <v>127</v>
      </c>
      <c r="J17" s="25">
        <f t="shared" si="0"/>
        <v>45.5</v>
      </c>
      <c r="L17" s="64"/>
    </row>
    <row r="18" spans="1:14" x14ac:dyDescent="0.2">
      <c r="A18" s="24">
        <v>41843</v>
      </c>
      <c r="C18" t="s">
        <v>96</v>
      </c>
      <c r="D18" t="s">
        <v>76</v>
      </c>
      <c r="E18">
        <v>141</v>
      </c>
      <c r="F18">
        <v>132</v>
      </c>
      <c r="H18">
        <v>70.3</v>
      </c>
      <c r="I18">
        <v>126</v>
      </c>
      <c r="J18" s="25">
        <f t="shared" si="0"/>
        <v>55.3</v>
      </c>
      <c r="L18" s="64"/>
    </row>
    <row r="19" spans="1:14" x14ac:dyDescent="0.2">
      <c r="A19" s="24">
        <v>41850</v>
      </c>
      <c r="C19" t="s">
        <v>241</v>
      </c>
      <c r="D19" t="s">
        <v>76</v>
      </c>
      <c r="E19">
        <v>135</v>
      </c>
      <c r="F19">
        <v>129</v>
      </c>
      <c r="H19">
        <v>70.3</v>
      </c>
      <c r="I19">
        <v>130</v>
      </c>
      <c r="J19" s="25">
        <f t="shared" si="0"/>
        <v>51</v>
      </c>
    </row>
    <row r="20" spans="1:14" x14ac:dyDescent="0.2">
      <c r="A20" s="24">
        <v>41857</v>
      </c>
      <c r="C20" t="s">
        <v>105</v>
      </c>
      <c r="D20" t="s">
        <v>244</v>
      </c>
      <c r="E20">
        <v>123</v>
      </c>
      <c r="F20">
        <v>120</v>
      </c>
      <c r="H20">
        <v>69.7</v>
      </c>
      <c r="I20">
        <v>126</v>
      </c>
      <c r="J20" s="25">
        <f t="shared" si="0"/>
        <v>45.1</v>
      </c>
    </row>
    <row r="21" spans="1:14" x14ac:dyDescent="0.2">
      <c r="A21" s="24">
        <v>42620</v>
      </c>
      <c r="C21" t="s">
        <v>96</v>
      </c>
      <c r="D21" t="s">
        <v>76</v>
      </c>
      <c r="E21">
        <v>128</v>
      </c>
      <c r="F21">
        <v>124</v>
      </c>
      <c r="H21">
        <v>70.400000000000006</v>
      </c>
      <c r="I21">
        <v>127</v>
      </c>
      <c r="J21" s="25">
        <f t="shared" si="0"/>
        <v>47.7</v>
      </c>
    </row>
    <row r="22" spans="1:14" x14ac:dyDescent="0.2">
      <c r="A22" s="24">
        <v>42627</v>
      </c>
      <c r="C22" t="s">
        <v>105</v>
      </c>
      <c r="D22" t="s">
        <v>76</v>
      </c>
      <c r="E22">
        <v>117</v>
      </c>
      <c r="F22">
        <v>114</v>
      </c>
      <c r="H22">
        <v>69.7</v>
      </c>
      <c r="I22">
        <v>126</v>
      </c>
      <c r="J22" s="25">
        <f t="shared" si="0"/>
        <v>39.700000000000003</v>
      </c>
    </row>
    <row r="23" spans="1:14" x14ac:dyDescent="0.2">
      <c r="G23" s="114"/>
      <c r="K23" s="38">
        <f>SUM(K3:K22)</f>
        <v>347.90000000000003</v>
      </c>
      <c r="L23" s="38">
        <f>TRUNC(SUM(K23/10)*0.96,1)</f>
        <v>33.299999999999997</v>
      </c>
      <c r="N23" t="s">
        <v>92</v>
      </c>
    </row>
    <row r="24" spans="1:14" x14ac:dyDescent="0.2">
      <c r="A24" s="123"/>
      <c r="B24" s="72"/>
      <c r="C24" s="72"/>
      <c r="D24" s="72"/>
      <c r="E24" s="72"/>
      <c r="F24" s="72"/>
      <c r="G24" s="72"/>
      <c r="H24" s="72"/>
      <c r="I24" s="72"/>
      <c r="J24" s="95"/>
    </row>
    <row r="25" spans="1:14" x14ac:dyDescent="0.2">
      <c r="A25" s="24"/>
      <c r="M25" s="2"/>
      <c r="N25" s="39">
        <f>IF(E25&gt;0,ROUND(SUM(L23*I25)/113,0),0)</f>
        <v>0</v>
      </c>
    </row>
    <row r="26" spans="1:14" x14ac:dyDescent="0.2">
      <c r="A26" s="24"/>
      <c r="N26" s="39">
        <f>IF(E26&gt;0,ROUND(SUM(L23*I26)/113,0),0)</f>
        <v>0</v>
      </c>
    </row>
    <row r="27" spans="1:14" x14ac:dyDescent="0.2">
      <c r="A27" s="24"/>
      <c r="N27" s="39">
        <f>IF(E27&gt;0,ROUND(SUM(L23*I27)/113,0),0)</f>
        <v>0</v>
      </c>
    </row>
    <row r="28" spans="1:14" x14ac:dyDescent="0.2">
      <c r="A28" s="24"/>
      <c r="N28" s="39">
        <f>IF(E28&gt;0,ROUND(SUM(L23*I28)/113,0),0)</f>
        <v>0</v>
      </c>
    </row>
    <row r="29" spans="1:14" x14ac:dyDescent="0.2">
      <c r="A29" s="94"/>
      <c r="B29" s="72"/>
      <c r="C29" s="72"/>
      <c r="D29" s="72"/>
      <c r="E29" s="72"/>
      <c r="F29" s="72"/>
      <c r="G29" s="72"/>
      <c r="H29" s="72"/>
      <c r="I29" s="72"/>
      <c r="J29" s="95"/>
      <c r="N29" s="39">
        <f>IF(E29&gt;0,ROUND(SUM(L23*I29)/113,0),0)</f>
        <v>0</v>
      </c>
    </row>
    <row r="30" spans="1:14" x14ac:dyDescent="0.2">
      <c r="A30" s="24"/>
      <c r="N30" s="39">
        <f>IF(E30&gt;0,ROUND(SUM(L23*I30)/113,0),0)</f>
        <v>0</v>
      </c>
    </row>
    <row r="31" spans="1:14" x14ac:dyDescent="0.2">
      <c r="A31" s="24"/>
      <c r="N31" s="39">
        <f>IF(E31&gt;0,ROUND(SUM(L23*I31)/113,0),0)</f>
        <v>0</v>
      </c>
    </row>
    <row r="32" spans="1:14" x14ac:dyDescent="0.2">
      <c r="A32" s="24"/>
      <c r="N32" s="39">
        <f>IF(E32&gt;0,ROUND(SUM(L23*I32)/113,0),0)</f>
        <v>0</v>
      </c>
    </row>
    <row r="33" spans="14:14" x14ac:dyDescent="0.2">
      <c r="N33" s="39">
        <f>IF(E33&gt;0,ROUND(SUM(L23*I33)/113,0),0)</f>
        <v>0</v>
      </c>
    </row>
    <row r="34" spans="14:14" x14ac:dyDescent="0.2">
      <c r="N34" s="39">
        <f>IF(E34&gt;0,ROUND(SUM(L23*I34)/113,0),0)</f>
        <v>0</v>
      </c>
    </row>
  </sheetData>
  <mergeCells count="1">
    <mergeCell ref="A1:L1"/>
  </mergeCells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30"/>
  <sheetViews>
    <sheetView zoomScale="110" workbookViewId="0">
      <selection activeCell="A29" sqref="A29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4" width="9.75" customWidth="1"/>
  </cols>
  <sheetData>
    <row r="1" spans="1:66" ht="25.55" customHeight="1" x14ac:dyDescent="0.2">
      <c r="A1" s="174" t="s">
        <v>104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27"/>
    </row>
    <row r="2" spans="1:66" ht="13.1" x14ac:dyDescent="0.25">
      <c r="A2" s="57" t="s">
        <v>60</v>
      </c>
      <c r="B2" s="58" t="s">
        <v>61</v>
      </c>
      <c r="C2" s="58" t="s">
        <v>62</v>
      </c>
      <c r="D2" s="58" t="s">
        <v>63</v>
      </c>
      <c r="E2" s="58" t="s">
        <v>64</v>
      </c>
      <c r="F2" s="58" t="s">
        <v>65</v>
      </c>
      <c r="G2" s="58" t="s">
        <v>66</v>
      </c>
      <c r="H2" s="59" t="s">
        <v>67</v>
      </c>
      <c r="I2" s="58" t="s">
        <v>68</v>
      </c>
      <c r="J2" s="59" t="s">
        <v>69</v>
      </c>
      <c r="K2" s="59" t="s">
        <v>70</v>
      </c>
      <c r="L2" s="59" t="s">
        <v>71</v>
      </c>
      <c r="M2" s="60" t="s">
        <v>72</v>
      </c>
      <c r="N2" s="60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</row>
    <row r="3" spans="1:66" ht="13.1" x14ac:dyDescent="0.25">
      <c r="N3" s="60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</row>
    <row r="4" spans="1:66" x14ac:dyDescent="0.2">
      <c r="A4" s="24">
        <v>45609</v>
      </c>
      <c r="B4">
        <v>72</v>
      </c>
      <c r="C4" t="s">
        <v>75</v>
      </c>
      <c r="D4" t="s">
        <v>95</v>
      </c>
      <c r="E4">
        <v>106</v>
      </c>
      <c r="F4">
        <v>105</v>
      </c>
      <c r="G4">
        <f t="shared" ref="G4:G23" si="0">(SUM(E4-M4))</f>
        <v>86</v>
      </c>
      <c r="H4">
        <v>65.3</v>
      </c>
      <c r="I4">
        <v>115</v>
      </c>
      <c r="J4" s="25">
        <f t="shared" ref="J4:J23" si="1">ROUND(SUM((F4-H4)*113/I4),1)-$K$25</f>
        <v>39</v>
      </c>
      <c r="K4" s="61">
        <v>0</v>
      </c>
      <c r="M4">
        <v>20</v>
      </c>
    </row>
    <row r="5" spans="1:66" x14ac:dyDescent="0.2">
      <c r="A5" s="24">
        <v>45614</v>
      </c>
      <c r="B5">
        <v>72</v>
      </c>
      <c r="C5" t="s">
        <v>108</v>
      </c>
      <c r="D5" t="s">
        <v>102</v>
      </c>
      <c r="E5">
        <v>107</v>
      </c>
      <c r="F5">
        <v>105</v>
      </c>
      <c r="G5">
        <f t="shared" si="0"/>
        <v>85</v>
      </c>
      <c r="H5">
        <v>67.5</v>
      </c>
      <c r="I5">
        <v>112</v>
      </c>
      <c r="J5" s="25">
        <f t="shared" si="1"/>
        <v>37.799999999999997</v>
      </c>
      <c r="K5" s="61">
        <v>0</v>
      </c>
      <c r="M5">
        <v>22</v>
      </c>
    </row>
    <row r="6" spans="1:66" x14ac:dyDescent="0.2">
      <c r="A6" s="24">
        <v>45616</v>
      </c>
      <c r="B6">
        <v>72</v>
      </c>
      <c r="C6" t="s">
        <v>89</v>
      </c>
      <c r="D6" t="s">
        <v>102</v>
      </c>
      <c r="E6">
        <v>103</v>
      </c>
      <c r="F6">
        <v>103</v>
      </c>
      <c r="G6">
        <f t="shared" si="0"/>
        <v>79</v>
      </c>
      <c r="H6">
        <v>66.900000000000006</v>
      </c>
      <c r="I6">
        <v>123</v>
      </c>
      <c r="J6" s="25">
        <f t="shared" si="1"/>
        <v>33.200000000000003</v>
      </c>
      <c r="M6">
        <v>24</v>
      </c>
    </row>
    <row r="7" spans="1:66" x14ac:dyDescent="0.2">
      <c r="A7" s="24">
        <v>45621</v>
      </c>
      <c r="B7">
        <v>72</v>
      </c>
      <c r="C7" t="s">
        <v>109</v>
      </c>
      <c r="D7" t="s">
        <v>102</v>
      </c>
      <c r="E7">
        <v>106</v>
      </c>
      <c r="F7">
        <v>105</v>
      </c>
      <c r="G7">
        <f t="shared" si="0"/>
        <v>83</v>
      </c>
      <c r="H7">
        <v>67.3</v>
      </c>
      <c r="I7">
        <v>118</v>
      </c>
      <c r="J7" s="25">
        <f t="shared" si="1"/>
        <v>36.1</v>
      </c>
      <c r="K7" s="61">
        <v>0</v>
      </c>
      <c r="M7">
        <v>23</v>
      </c>
    </row>
    <row r="8" spans="1:66" x14ac:dyDescent="0.2">
      <c r="A8" s="24">
        <v>45636</v>
      </c>
      <c r="B8">
        <v>70</v>
      </c>
      <c r="C8" t="s">
        <v>79</v>
      </c>
      <c r="D8" t="s">
        <v>110</v>
      </c>
      <c r="E8">
        <v>92</v>
      </c>
      <c r="F8">
        <v>92</v>
      </c>
      <c r="G8">
        <f t="shared" si="0"/>
        <v>68</v>
      </c>
      <c r="H8">
        <v>65.3</v>
      </c>
      <c r="I8">
        <v>116</v>
      </c>
      <c r="J8" s="25">
        <f t="shared" si="1"/>
        <v>26</v>
      </c>
      <c r="K8" s="61">
        <v>0</v>
      </c>
      <c r="L8" s="25">
        <v>26</v>
      </c>
      <c r="M8">
        <f>IF(E8&gt;0,ROUND(SUM($M$25*I8)/113+(H8-B8),0),0)</f>
        <v>24</v>
      </c>
    </row>
    <row r="9" spans="1:66" x14ac:dyDescent="0.2">
      <c r="A9" s="24">
        <v>45644</v>
      </c>
      <c r="B9">
        <v>70</v>
      </c>
      <c r="C9" t="s">
        <v>111</v>
      </c>
      <c r="D9" t="s">
        <v>102</v>
      </c>
      <c r="E9">
        <v>96</v>
      </c>
      <c r="F9">
        <v>96</v>
      </c>
      <c r="G9">
        <f t="shared" si="0"/>
        <v>74</v>
      </c>
      <c r="H9">
        <v>65.599999999999994</v>
      </c>
      <c r="I9">
        <v>116</v>
      </c>
      <c r="J9" s="25">
        <f t="shared" si="1"/>
        <v>29.6</v>
      </c>
      <c r="K9" s="61">
        <v>0</v>
      </c>
      <c r="L9" s="25">
        <v>29.6</v>
      </c>
      <c r="M9">
        <v>22</v>
      </c>
    </row>
    <row r="10" spans="1:66" x14ac:dyDescent="0.2">
      <c r="A10" s="24">
        <v>45686</v>
      </c>
      <c r="B10">
        <v>71</v>
      </c>
      <c r="C10" t="s">
        <v>78</v>
      </c>
      <c r="D10" t="s">
        <v>95</v>
      </c>
      <c r="E10">
        <v>92</v>
      </c>
      <c r="F10">
        <v>92</v>
      </c>
      <c r="G10">
        <f t="shared" si="0"/>
        <v>72</v>
      </c>
      <c r="H10">
        <v>65.099999999999994</v>
      </c>
      <c r="I10">
        <v>112</v>
      </c>
      <c r="J10" s="25">
        <f t="shared" si="1"/>
        <v>27.1</v>
      </c>
      <c r="K10" s="61">
        <v>0</v>
      </c>
      <c r="L10" s="25">
        <v>27.1</v>
      </c>
      <c r="M10">
        <v>20</v>
      </c>
    </row>
    <row r="11" spans="1:66" x14ac:dyDescent="0.2">
      <c r="A11" s="24">
        <v>45691</v>
      </c>
      <c r="B11">
        <v>71</v>
      </c>
      <c r="C11" t="s">
        <v>78</v>
      </c>
      <c r="D11" t="s">
        <v>95</v>
      </c>
      <c r="E11">
        <v>93</v>
      </c>
      <c r="F11">
        <v>93</v>
      </c>
      <c r="G11">
        <f t="shared" si="0"/>
        <v>73</v>
      </c>
      <c r="H11">
        <v>65.099999999999994</v>
      </c>
      <c r="I11">
        <v>112</v>
      </c>
      <c r="J11" s="25">
        <f t="shared" si="1"/>
        <v>28.1</v>
      </c>
      <c r="K11" s="61">
        <v>0</v>
      </c>
      <c r="L11" s="25">
        <v>28.1</v>
      </c>
      <c r="M11">
        <v>20</v>
      </c>
    </row>
    <row r="12" spans="1:66" x14ac:dyDescent="0.2">
      <c r="A12" s="24">
        <v>45695</v>
      </c>
      <c r="B12">
        <v>72</v>
      </c>
      <c r="C12" t="s">
        <v>89</v>
      </c>
      <c r="D12" t="s">
        <v>102</v>
      </c>
      <c r="E12">
        <v>103</v>
      </c>
      <c r="F12">
        <v>100</v>
      </c>
      <c r="G12">
        <f t="shared" si="0"/>
        <v>79</v>
      </c>
      <c r="H12">
        <v>66.900000000000006</v>
      </c>
      <c r="I12">
        <v>123</v>
      </c>
      <c r="J12" s="25">
        <f t="shared" si="1"/>
        <v>30.4</v>
      </c>
      <c r="K12" s="61">
        <v>0</v>
      </c>
      <c r="L12" s="25">
        <v>30.4</v>
      </c>
      <c r="M12">
        <v>24</v>
      </c>
    </row>
    <row r="13" spans="1:66" x14ac:dyDescent="0.2">
      <c r="A13" s="24">
        <v>45715</v>
      </c>
      <c r="B13">
        <v>72</v>
      </c>
      <c r="C13" t="s">
        <v>73</v>
      </c>
      <c r="D13" t="s">
        <v>102</v>
      </c>
      <c r="E13">
        <v>109</v>
      </c>
      <c r="F13">
        <v>105</v>
      </c>
      <c r="G13">
        <f t="shared" si="0"/>
        <v>88</v>
      </c>
      <c r="H13">
        <v>65.8</v>
      </c>
      <c r="I13">
        <v>115</v>
      </c>
      <c r="J13" s="25">
        <f t="shared" si="1"/>
        <v>38.5</v>
      </c>
      <c r="K13" s="61">
        <v>0</v>
      </c>
      <c r="M13">
        <v>21</v>
      </c>
    </row>
    <row r="14" spans="1:66" x14ac:dyDescent="0.2">
      <c r="A14" s="24">
        <v>45723</v>
      </c>
      <c r="B14">
        <v>71</v>
      </c>
      <c r="C14" t="s">
        <v>107</v>
      </c>
      <c r="D14" t="s">
        <v>102</v>
      </c>
      <c r="E14">
        <v>99</v>
      </c>
      <c r="F14">
        <v>99</v>
      </c>
      <c r="G14">
        <f t="shared" si="0"/>
        <v>78</v>
      </c>
      <c r="H14">
        <v>65.099999999999994</v>
      </c>
      <c r="I14">
        <v>116</v>
      </c>
      <c r="J14" s="25">
        <f t="shared" si="1"/>
        <v>33</v>
      </c>
      <c r="K14" s="61">
        <v>0</v>
      </c>
      <c r="M14">
        <v>21</v>
      </c>
    </row>
    <row r="15" spans="1:66" x14ac:dyDescent="0.2">
      <c r="A15" s="24">
        <v>45728</v>
      </c>
      <c r="B15">
        <v>72</v>
      </c>
      <c r="C15" t="s">
        <v>91</v>
      </c>
      <c r="D15" t="s">
        <v>102</v>
      </c>
      <c r="E15">
        <v>103</v>
      </c>
      <c r="F15">
        <v>103</v>
      </c>
      <c r="G15">
        <f t="shared" si="0"/>
        <v>80</v>
      </c>
      <c r="H15">
        <v>65.900000000000006</v>
      </c>
      <c r="I15">
        <v>115</v>
      </c>
      <c r="J15" s="25">
        <f t="shared" si="1"/>
        <v>36.5</v>
      </c>
      <c r="K15" s="61">
        <v>0</v>
      </c>
      <c r="M15">
        <f>IF(E15&gt;0,ROUND(SUM($M$25*I15)/113+(H15-B15),0),0)</f>
        <v>23</v>
      </c>
    </row>
    <row r="16" spans="1:66" x14ac:dyDescent="0.2">
      <c r="A16" s="24">
        <v>45735</v>
      </c>
      <c r="B16">
        <v>72</v>
      </c>
      <c r="C16" t="s">
        <v>75</v>
      </c>
      <c r="D16" t="s">
        <v>95</v>
      </c>
      <c r="E16">
        <v>105</v>
      </c>
      <c r="F16">
        <v>105</v>
      </c>
      <c r="G16">
        <f t="shared" si="0"/>
        <v>84</v>
      </c>
      <c r="H16">
        <v>65.3</v>
      </c>
      <c r="I16">
        <v>115</v>
      </c>
      <c r="J16" s="25">
        <f t="shared" si="1"/>
        <v>39</v>
      </c>
      <c r="K16" s="61">
        <v>0</v>
      </c>
      <c r="M16">
        <v>21</v>
      </c>
    </row>
    <row r="17" spans="1:17" x14ac:dyDescent="0.2">
      <c r="A17" s="24">
        <v>45742</v>
      </c>
      <c r="B17">
        <v>70</v>
      </c>
      <c r="C17" t="s">
        <v>111</v>
      </c>
      <c r="D17" t="s">
        <v>102</v>
      </c>
      <c r="E17">
        <v>102</v>
      </c>
      <c r="F17">
        <v>99</v>
      </c>
      <c r="G17">
        <f t="shared" si="0"/>
        <v>79</v>
      </c>
      <c r="H17">
        <v>65.599999999999994</v>
      </c>
      <c r="I17">
        <v>116</v>
      </c>
      <c r="J17" s="25">
        <f t="shared" si="1"/>
        <v>32.5</v>
      </c>
      <c r="K17" s="61">
        <v>0</v>
      </c>
      <c r="M17">
        <v>23</v>
      </c>
    </row>
    <row r="18" spans="1:17" x14ac:dyDescent="0.2">
      <c r="A18" s="24">
        <v>45749</v>
      </c>
      <c r="B18">
        <v>72</v>
      </c>
      <c r="C18" t="s">
        <v>96</v>
      </c>
      <c r="D18" t="s">
        <v>74</v>
      </c>
      <c r="E18">
        <v>101</v>
      </c>
      <c r="F18">
        <v>98</v>
      </c>
      <c r="G18">
        <f t="shared" si="0"/>
        <v>75</v>
      </c>
      <c r="H18">
        <v>68.3</v>
      </c>
      <c r="I18">
        <v>125</v>
      </c>
      <c r="J18" s="25">
        <f t="shared" si="1"/>
        <v>26.8</v>
      </c>
      <c r="K18" s="61">
        <v>0</v>
      </c>
      <c r="L18" s="25">
        <v>26.8</v>
      </c>
      <c r="M18">
        <v>26</v>
      </c>
    </row>
    <row r="19" spans="1:17" x14ac:dyDescent="0.2">
      <c r="A19" s="24">
        <v>45756</v>
      </c>
      <c r="B19">
        <v>71</v>
      </c>
      <c r="C19" t="s">
        <v>78</v>
      </c>
      <c r="D19" t="s">
        <v>95</v>
      </c>
      <c r="E19">
        <v>96</v>
      </c>
      <c r="F19">
        <v>96</v>
      </c>
      <c r="G19">
        <f t="shared" si="0"/>
        <v>74</v>
      </c>
      <c r="H19">
        <v>65.099999999999994</v>
      </c>
      <c r="I19">
        <v>112</v>
      </c>
      <c r="J19" s="25">
        <f t="shared" si="1"/>
        <v>31.2</v>
      </c>
      <c r="K19" s="61">
        <v>0</v>
      </c>
      <c r="L19" s="162" t="s">
        <v>28</v>
      </c>
      <c r="M19">
        <v>22</v>
      </c>
    </row>
    <row r="20" spans="1:17" x14ac:dyDescent="0.2">
      <c r="A20" s="24">
        <v>45761</v>
      </c>
      <c r="B20">
        <v>72</v>
      </c>
      <c r="C20" s="151" t="s">
        <v>75</v>
      </c>
      <c r="D20" s="151" t="s">
        <v>95</v>
      </c>
      <c r="E20">
        <v>102</v>
      </c>
      <c r="F20">
        <v>101</v>
      </c>
      <c r="G20">
        <f t="shared" si="0"/>
        <v>80</v>
      </c>
      <c r="H20">
        <v>65.3</v>
      </c>
      <c r="I20">
        <v>115</v>
      </c>
      <c r="J20" s="25">
        <f t="shared" si="1"/>
        <v>35.1</v>
      </c>
      <c r="K20" s="150">
        <v>0</v>
      </c>
      <c r="M20">
        <f>IF(E20&gt;0,ROUND(SUM($M$25*I20)/113+(H20-B20),0),0)</f>
        <v>22</v>
      </c>
    </row>
    <row r="21" spans="1:17" x14ac:dyDescent="0.2">
      <c r="A21" s="24">
        <v>45763</v>
      </c>
      <c r="B21">
        <v>72</v>
      </c>
      <c r="C21" t="s">
        <v>77</v>
      </c>
      <c r="D21" t="s">
        <v>102</v>
      </c>
      <c r="E21">
        <v>98</v>
      </c>
      <c r="F21">
        <v>97</v>
      </c>
      <c r="G21">
        <f t="shared" si="0"/>
        <v>75</v>
      </c>
      <c r="H21">
        <v>66.7</v>
      </c>
      <c r="I21">
        <v>112</v>
      </c>
      <c r="J21" s="25">
        <f t="shared" si="1"/>
        <v>30.6</v>
      </c>
      <c r="L21" s="25">
        <v>30.6</v>
      </c>
      <c r="M21">
        <f>IF(E21&gt;0,ROUND(SUM($M$25*I21)/113+(H21-B21),0),0)</f>
        <v>23</v>
      </c>
    </row>
    <row r="22" spans="1:17" x14ac:dyDescent="0.2">
      <c r="A22" s="24">
        <v>45768</v>
      </c>
      <c r="B22">
        <v>72</v>
      </c>
      <c r="C22" s="151" t="s">
        <v>82</v>
      </c>
      <c r="D22" s="151" t="s">
        <v>95</v>
      </c>
      <c r="E22">
        <v>99</v>
      </c>
      <c r="F22">
        <v>97</v>
      </c>
      <c r="G22">
        <f t="shared" si="0"/>
        <v>73</v>
      </c>
      <c r="H22">
        <v>68.099999999999994</v>
      </c>
      <c r="I22">
        <v>119</v>
      </c>
      <c r="J22" s="25">
        <f t="shared" si="1"/>
        <v>27.4</v>
      </c>
      <c r="K22" s="150">
        <v>0</v>
      </c>
      <c r="L22" s="25">
        <v>27.4</v>
      </c>
      <c r="M22">
        <f>IF(E22&gt;0,ROUND(SUM($M$25*I22)/113+(H22-B22),0),0)</f>
        <v>26</v>
      </c>
    </row>
    <row r="23" spans="1:17" x14ac:dyDescent="0.2">
      <c r="A23" s="24">
        <v>45770</v>
      </c>
      <c r="B23">
        <v>72</v>
      </c>
      <c r="C23" s="151" t="s">
        <v>89</v>
      </c>
      <c r="D23" s="151" t="s">
        <v>102</v>
      </c>
      <c r="E23">
        <v>103</v>
      </c>
      <c r="F23">
        <v>103</v>
      </c>
      <c r="G23">
        <f t="shared" si="0"/>
        <v>77</v>
      </c>
      <c r="H23">
        <v>66.900000000000006</v>
      </c>
      <c r="I23">
        <v>123</v>
      </c>
      <c r="J23" s="25">
        <f t="shared" si="1"/>
        <v>33.200000000000003</v>
      </c>
      <c r="K23" s="150">
        <v>0</v>
      </c>
      <c r="M23">
        <f>IF(E23&gt;0,ROUND(SUM($M$25*I23)/113+(H23-B23),0),0)</f>
        <v>26</v>
      </c>
    </row>
    <row r="25" spans="1:17" x14ac:dyDescent="0.2">
      <c r="A25" s="36"/>
      <c r="G25" t="s">
        <v>28</v>
      </c>
      <c r="H25" s="37" t="s">
        <v>28</v>
      </c>
      <c r="I25" s="37" t="s">
        <v>28</v>
      </c>
      <c r="J25" s="26" t="s">
        <v>28</v>
      </c>
      <c r="K25" s="62">
        <v>0</v>
      </c>
      <c r="L25" s="63">
        <f>SUM(L4:L23)</f>
        <v>226.00000000000003</v>
      </c>
      <c r="M25" s="63">
        <f>TRUNC(SUM(L25/8),1)</f>
        <v>28.2</v>
      </c>
      <c r="N25" s="64"/>
      <c r="O25" t="s">
        <v>92</v>
      </c>
      <c r="P25" s="176"/>
      <c r="Q25" s="176"/>
    </row>
    <row r="26" spans="1:17" x14ac:dyDescent="0.2">
      <c r="G26" t="s">
        <v>28</v>
      </c>
      <c r="J26" s="26" t="s">
        <v>28</v>
      </c>
      <c r="K26" s="61">
        <v>0</v>
      </c>
      <c r="M26">
        <f>IF(E26&gt;0,ROUND(SUM($M$25*I26)/113+(H26-B26),0),0)</f>
        <v>0</v>
      </c>
      <c r="O26" s="39" t="s">
        <v>28</v>
      </c>
    </row>
    <row r="27" spans="1:17" x14ac:dyDescent="0.2">
      <c r="A27" s="24">
        <v>45775</v>
      </c>
      <c r="B27">
        <v>72</v>
      </c>
      <c r="C27" t="s">
        <v>108</v>
      </c>
      <c r="D27" t="s">
        <v>102</v>
      </c>
      <c r="E27">
        <v>98</v>
      </c>
      <c r="F27">
        <v>98</v>
      </c>
      <c r="G27">
        <f>(SUM(E27-M27))</f>
        <v>75</v>
      </c>
      <c r="H27">
        <v>67.599999999999994</v>
      </c>
      <c r="I27">
        <v>110</v>
      </c>
      <c r="J27" s="25">
        <f>ROUND(SUM((F27-H27)*113/I27),1)-$K$25</f>
        <v>31.2</v>
      </c>
      <c r="K27" s="150">
        <v>0</v>
      </c>
      <c r="M27">
        <f>IF(E27&gt;0,ROUND(SUM($M$25*I27)/113+(H27-B27),0),0)</f>
        <v>23</v>
      </c>
    </row>
    <row r="28" spans="1:17" x14ac:dyDescent="0.2">
      <c r="A28" s="24">
        <v>45777</v>
      </c>
      <c r="B28">
        <v>72</v>
      </c>
      <c r="C28" s="151" t="s">
        <v>75</v>
      </c>
      <c r="D28" s="151" t="s">
        <v>95</v>
      </c>
      <c r="E28">
        <v>97</v>
      </c>
      <c r="F28">
        <v>97</v>
      </c>
      <c r="G28">
        <f>(SUM(E28-M28))</f>
        <v>75</v>
      </c>
      <c r="H28">
        <v>65.3</v>
      </c>
      <c r="I28">
        <v>115</v>
      </c>
      <c r="J28" s="25">
        <f>ROUND(SUM((F28-H28)*113/I28),1)-$K$25</f>
        <v>31.1</v>
      </c>
      <c r="M28">
        <f>IF(E28&gt;0,ROUND(SUM($M$25*I28)/113+(H28-B28),0),0)</f>
        <v>22</v>
      </c>
    </row>
    <row r="29" spans="1:17" x14ac:dyDescent="0.2">
      <c r="P29" s="2"/>
    </row>
    <row r="30" spans="1:17" x14ac:dyDescent="0.2">
      <c r="J30" s="25" t="s">
        <v>28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103" priority="2" operator="lessThanOrEqual">
      <formula>0</formula>
    </cfRule>
    <cfRule type="cellIs" dxfId="102" priority="3" operator="lessThanOrEqual">
      <formula>$M$25-10</formula>
    </cfRule>
    <cfRule type="cellIs" dxfId="101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32"/>
  <sheetViews>
    <sheetView topLeftCell="A2" zoomScale="110" workbookViewId="0">
      <selection activeCell="A28" sqref="A28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112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6" customHeight="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6" customHeight="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24">
        <v>45053</v>
      </c>
      <c r="B4">
        <v>72</v>
      </c>
      <c r="C4" t="s">
        <v>113</v>
      </c>
      <c r="D4" t="s">
        <v>76</v>
      </c>
      <c r="E4">
        <v>121</v>
      </c>
      <c r="F4">
        <v>112</v>
      </c>
      <c r="G4">
        <f t="shared" ref="G4:G23" si="0">(SUM(E4-M4))</f>
        <v>87</v>
      </c>
      <c r="H4">
        <v>71</v>
      </c>
      <c r="I4">
        <v>136</v>
      </c>
      <c r="J4" s="25">
        <f>ROUND(SUM((F4-H4)*113/I4),1)-$K$25</f>
        <v>34.1</v>
      </c>
      <c r="M4">
        <v>34</v>
      </c>
    </row>
    <row r="5" spans="1:65" x14ac:dyDescent="0.2">
      <c r="A5" s="24">
        <v>45054</v>
      </c>
      <c r="B5">
        <v>72</v>
      </c>
      <c r="C5" t="s">
        <v>114</v>
      </c>
      <c r="D5" t="s">
        <v>76</v>
      </c>
      <c r="E5">
        <v>111</v>
      </c>
      <c r="F5">
        <v>109</v>
      </c>
      <c r="G5">
        <f t="shared" si="0"/>
        <v>80</v>
      </c>
      <c r="H5">
        <v>70.8</v>
      </c>
      <c r="I5">
        <v>125</v>
      </c>
      <c r="J5" s="25">
        <f>ROUND(SUM((F5-H5)*113/I5),1)-$K$25</f>
        <v>34.5</v>
      </c>
      <c r="M5">
        <v>31</v>
      </c>
      <c r="O5" t="s">
        <v>28</v>
      </c>
      <c r="P5" t="s">
        <v>28</v>
      </c>
    </row>
    <row r="6" spans="1:65" x14ac:dyDescent="0.2">
      <c r="A6" s="24">
        <v>45096</v>
      </c>
      <c r="B6">
        <v>71</v>
      </c>
      <c r="C6" t="s">
        <v>107</v>
      </c>
      <c r="D6" t="s">
        <v>76</v>
      </c>
      <c r="E6">
        <v>117</v>
      </c>
      <c r="F6">
        <v>110</v>
      </c>
      <c r="G6">
        <f t="shared" si="0"/>
        <v>86</v>
      </c>
      <c r="H6">
        <v>69.599999999999994</v>
      </c>
      <c r="I6">
        <v>126</v>
      </c>
      <c r="J6" s="25">
        <f>ROUND(SUM((F6-H6)*113/I6),1)-$K$25</f>
        <v>36.200000000000003</v>
      </c>
      <c r="M6">
        <v>31</v>
      </c>
      <c r="O6" t="s">
        <v>28</v>
      </c>
      <c r="P6" t="s">
        <v>28</v>
      </c>
    </row>
    <row r="7" spans="1:65" x14ac:dyDescent="0.2">
      <c r="A7" s="24">
        <v>45137</v>
      </c>
      <c r="B7">
        <v>72</v>
      </c>
      <c r="C7" t="s">
        <v>115</v>
      </c>
      <c r="D7" t="s">
        <v>110</v>
      </c>
      <c r="E7">
        <v>91</v>
      </c>
      <c r="F7">
        <v>91</v>
      </c>
      <c r="G7">
        <f t="shared" si="0"/>
        <v>64</v>
      </c>
      <c r="H7">
        <v>68.2</v>
      </c>
      <c r="I7">
        <v>121</v>
      </c>
      <c r="J7" s="25">
        <f>ROUND(SUM((F7-H7)*113/I7),1)-$K$25</f>
        <v>21.3</v>
      </c>
      <c r="K7" s="65">
        <v>0</v>
      </c>
      <c r="L7" s="25">
        <v>21.3</v>
      </c>
      <c r="M7">
        <v>27</v>
      </c>
      <c r="O7" t="s">
        <v>28</v>
      </c>
      <c r="P7" t="s">
        <v>28</v>
      </c>
    </row>
    <row r="8" spans="1:65" x14ac:dyDescent="0.2">
      <c r="A8" s="24">
        <v>45210</v>
      </c>
      <c r="B8">
        <v>72</v>
      </c>
      <c r="C8" t="s">
        <v>75</v>
      </c>
      <c r="D8" t="s">
        <v>76</v>
      </c>
      <c r="E8">
        <v>105</v>
      </c>
      <c r="F8">
        <v>102</v>
      </c>
      <c r="G8">
        <f t="shared" si="0"/>
        <v>78</v>
      </c>
      <c r="H8">
        <v>68.5</v>
      </c>
      <c r="I8">
        <v>118</v>
      </c>
      <c r="J8" s="25">
        <f t="shared" ref="J8:J23" si="1">ROUND(SUM((F8-H8)*113/I8),1)-$K$26</f>
        <v>32.1</v>
      </c>
      <c r="K8" s="34">
        <v>0</v>
      </c>
      <c r="L8" s="25">
        <v>32.1</v>
      </c>
      <c r="M8">
        <v>27</v>
      </c>
      <c r="O8" t="s">
        <v>28</v>
      </c>
      <c r="P8" t="s">
        <v>28</v>
      </c>
    </row>
    <row r="9" spans="1:65" x14ac:dyDescent="0.2">
      <c r="A9" s="24">
        <v>45366</v>
      </c>
      <c r="B9">
        <v>72</v>
      </c>
      <c r="C9" t="s">
        <v>75</v>
      </c>
      <c r="D9" t="s">
        <v>76</v>
      </c>
      <c r="E9">
        <v>101</v>
      </c>
      <c r="F9">
        <v>99</v>
      </c>
      <c r="G9">
        <f t="shared" si="0"/>
        <v>74</v>
      </c>
      <c r="H9">
        <v>68.5</v>
      </c>
      <c r="I9">
        <v>118</v>
      </c>
      <c r="J9" s="25">
        <f t="shared" si="1"/>
        <v>29.2</v>
      </c>
      <c r="K9" s="65">
        <v>0</v>
      </c>
      <c r="L9" s="25">
        <v>29.2</v>
      </c>
      <c r="M9">
        <v>27</v>
      </c>
      <c r="O9" t="s">
        <v>28</v>
      </c>
      <c r="P9" t="s">
        <v>28</v>
      </c>
    </row>
    <row r="10" spans="1:65" x14ac:dyDescent="0.2">
      <c r="A10" s="24">
        <v>45371</v>
      </c>
      <c r="B10">
        <v>72</v>
      </c>
      <c r="C10" t="s">
        <v>77</v>
      </c>
      <c r="D10" t="s">
        <v>76</v>
      </c>
      <c r="E10">
        <v>113</v>
      </c>
      <c r="F10">
        <v>107</v>
      </c>
      <c r="G10">
        <f t="shared" si="0"/>
        <v>86</v>
      </c>
      <c r="H10">
        <v>69</v>
      </c>
      <c r="I10">
        <v>118</v>
      </c>
      <c r="J10" s="25">
        <f t="shared" si="1"/>
        <v>36.4</v>
      </c>
      <c r="K10" s="65">
        <v>0</v>
      </c>
      <c r="M10">
        <v>27</v>
      </c>
      <c r="O10" t="s">
        <v>28</v>
      </c>
      <c r="P10" t="s">
        <v>28</v>
      </c>
    </row>
    <row r="11" spans="1:65" x14ac:dyDescent="0.2">
      <c r="A11" s="24">
        <v>45378</v>
      </c>
      <c r="B11">
        <v>72</v>
      </c>
      <c r="C11" t="s">
        <v>73</v>
      </c>
      <c r="D11" t="s">
        <v>74</v>
      </c>
      <c r="E11">
        <v>108</v>
      </c>
      <c r="F11">
        <v>103</v>
      </c>
      <c r="G11">
        <f t="shared" si="0"/>
        <v>79</v>
      </c>
      <c r="H11">
        <v>69.599999999999994</v>
      </c>
      <c r="I11">
        <v>124</v>
      </c>
      <c r="J11" s="25">
        <f t="shared" si="1"/>
        <v>30.4</v>
      </c>
      <c r="K11" s="34">
        <v>0</v>
      </c>
      <c r="L11" s="25">
        <v>30.4</v>
      </c>
      <c r="M11">
        <v>29</v>
      </c>
      <c r="O11" t="s">
        <v>28</v>
      </c>
      <c r="P11" t="s">
        <v>28</v>
      </c>
    </row>
    <row r="12" spans="1:65" x14ac:dyDescent="0.2">
      <c r="A12" s="24">
        <v>45399</v>
      </c>
      <c r="B12">
        <v>71</v>
      </c>
      <c r="C12" t="s">
        <v>78</v>
      </c>
      <c r="D12" t="s">
        <v>76</v>
      </c>
      <c r="E12">
        <v>110</v>
      </c>
      <c r="F12">
        <v>107</v>
      </c>
      <c r="G12">
        <f t="shared" si="0"/>
        <v>82</v>
      </c>
      <c r="H12">
        <v>68.2</v>
      </c>
      <c r="I12">
        <v>121</v>
      </c>
      <c r="J12" s="25">
        <f t="shared" si="1"/>
        <v>36.200000000000003</v>
      </c>
      <c r="K12" s="34">
        <v>0</v>
      </c>
      <c r="M12">
        <v>28</v>
      </c>
      <c r="O12" t="s">
        <v>28</v>
      </c>
      <c r="P12" t="s">
        <v>28</v>
      </c>
    </row>
    <row r="13" spans="1:65" x14ac:dyDescent="0.2">
      <c r="A13" s="24">
        <v>45432</v>
      </c>
      <c r="B13">
        <v>72</v>
      </c>
      <c r="C13" t="s">
        <v>83</v>
      </c>
      <c r="D13" t="s">
        <v>76</v>
      </c>
      <c r="E13">
        <v>116</v>
      </c>
      <c r="F13">
        <v>113</v>
      </c>
      <c r="G13">
        <f t="shared" si="0"/>
        <v>86</v>
      </c>
      <c r="H13">
        <v>69.900000000000006</v>
      </c>
      <c r="I13">
        <v>124</v>
      </c>
      <c r="J13" s="25">
        <f t="shared" si="1"/>
        <v>39.299999999999997</v>
      </c>
      <c r="K13" s="34">
        <v>0</v>
      </c>
      <c r="M13">
        <v>30</v>
      </c>
      <c r="O13" t="s">
        <v>28</v>
      </c>
      <c r="P13" t="s">
        <v>28</v>
      </c>
    </row>
    <row r="14" spans="1:65" x14ac:dyDescent="0.2">
      <c r="A14" s="24">
        <v>45433</v>
      </c>
      <c r="B14">
        <v>71</v>
      </c>
      <c r="C14" t="s">
        <v>84</v>
      </c>
      <c r="D14" t="s">
        <v>76</v>
      </c>
      <c r="E14">
        <v>115</v>
      </c>
      <c r="F14">
        <v>113</v>
      </c>
      <c r="G14">
        <f t="shared" si="0"/>
        <v>87</v>
      </c>
      <c r="H14">
        <v>68.400000000000006</v>
      </c>
      <c r="I14">
        <v>121</v>
      </c>
      <c r="J14" s="25">
        <f t="shared" si="1"/>
        <v>41.7</v>
      </c>
      <c r="M14">
        <v>28</v>
      </c>
      <c r="O14" t="s">
        <v>28</v>
      </c>
      <c r="P14" t="s">
        <v>28</v>
      </c>
    </row>
    <row r="15" spans="1:65" x14ac:dyDescent="0.2">
      <c r="A15" s="24">
        <v>45434</v>
      </c>
      <c r="B15">
        <v>72</v>
      </c>
      <c r="C15" t="s">
        <v>85</v>
      </c>
      <c r="D15" t="s">
        <v>76</v>
      </c>
      <c r="E15">
        <v>107</v>
      </c>
      <c r="F15">
        <v>107</v>
      </c>
      <c r="G15">
        <f t="shared" si="0"/>
        <v>77</v>
      </c>
      <c r="H15">
        <v>69.400000000000006</v>
      </c>
      <c r="I15">
        <v>127</v>
      </c>
      <c r="J15" s="25">
        <f t="shared" si="1"/>
        <v>33.5</v>
      </c>
      <c r="L15" s="25">
        <v>33.5</v>
      </c>
      <c r="M15">
        <v>30</v>
      </c>
    </row>
    <row r="16" spans="1:65" x14ac:dyDescent="0.2">
      <c r="A16" s="24">
        <v>45435</v>
      </c>
      <c r="B16">
        <v>72</v>
      </c>
      <c r="C16" t="s">
        <v>86</v>
      </c>
      <c r="D16" t="s">
        <v>76</v>
      </c>
      <c r="E16">
        <v>104</v>
      </c>
      <c r="F16">
        <v>104</v>
      </c>
      <c r="G16">
        <f t="shared" si="0"/>
        <v>72</v>
      </c>
      <c r="H16">
        <v>70</v>
      </c>
      <c r="I16">
        <v>132</v>
      </c>
      <c r="J16" s="25">
        <f t="shared" si="1"/>
        <v>29.1</v>
      </c>
      <c r="L16" s="25">
        <v>29.1</v>
      </c>
      <c r="M16">
        <v>32</v>
      </c>
      <c r="O16" s="2" t="e">
        <f>ROUND(SUM(O14*#REF!)/113,0)</f>
        <v>#VALUE!</v>
      </c>
    </row>
    <row r="17" spans="1:26" x14ac:dyDescent="0.2">
      <c r="A17" s="24">
        <v>45436</v>
      </c>
      <c r="B17">
        <v>72</v>
      </c>
      <c r="C17" s="35" t="s">
        <v>87</v>
      </c>
      <c r="D17" t="s">
        <v>76</v>
      </c>
      <c r="E17">
        <v>121</v>
      </c>
      <c r="F17">
        <v>115</v>
      </c>
      <c r="G17">
        <f t="shared" si="0"/>
        <v>90</v>
      </c>
      <c r="H17">
        <v>70</v>
      </c>
      <c r="I17">
        <v>128</v>
      </c>
      <c r="J17" s="25">
        <f t="shared" si="1"/>
        <v>39.700000000000003</v>
      </c>
      <c r="M17">
        <v>31</v>
      </c>
    </row>
    <row r="18" spans="1:26" x14ac:dyDescent="0.2">
      <c r="A18" s="24">
        <v>45462</v>
      </c>
      <c r="B18">
        <v>72</v>
      </c>
      <c r="C18" t="s">
        <v>77</v>
      </c>
      <c r="D18" t="s">
        <v>76</v>
      </c>
      <c r="E18">
        <v>101</v>
      </c>
      <c r="F18">
        <v>99</v>
      </c>
      <c r="G18">
        <f t="shared" si="0"/>
        <v>74</v>
      </c>
      <c r="H18">
        <v>69</v>
      </c>
      <c r="I18">
        <v>118</v>
      </c>
      <c r="J18" s="25">
        <f t="shared" si="1"/>
        <v>28.7</v>
      </c>
      <c r="K18" s="65">
        <v>0</v>
      </c>
      <c r="L18" s="25">
        <v>28.7</v>
      </c>
      <c r="M18">
        <v>27</v>
      </c>
    </row>
    <row r="19" spans="1:26" x14ac:dyDescent="0.2">
      <c r="A19" s="24">
        <v>45470</v>
      </c>
      <c r="B19">
        <v>72</v>
      </c>
      <c r="C19" t="s">
        <v>105</v>
      </c>
      <c r="D19" t="s">
        <v>76</v>
      </c>
      <c r="E19">
        <v>114</v>
      </c>
      <c r="F19">
        <v>107</v>
      </c>
      <c r="G19">
        <f t="shared" si="0"/>
        <v>85</v>
      </c>
      <c r="H19">
        <v>69.2</v>
      </c>
      <c r="I19">
        <v>125</v>
      </c>
      <c r="J19" s="25">
        <f t="shared" si="1"/>
        <v>34.200000000000003</v>
      </c>
      <c r="K19" s="65">
        <v>0</v>
      </c>
      <c r="M19">
        <v>29</v>
      </c>
    </row>
    <row r="20" spans="1:26" x14ac:dyDescent="0.2">
      <c r="A20" s="24">
        <v>45546</v>
      </c>
      <c r="B20">
        <v>72</v>
      </c>
      <c r="C20" t="s">
        <v>73</v>
      </c>
      <c r="D20" t="s">
        <v>74</v>
      </c>
      <c r="E20">
        <v>110</v>
      </c>
      <c r="F20">
        <v>109</v>
      </c>
      <c r="G20">
        <f t="shared" si="0"/>
        <v>81</v>
      </c>
      <c r="H20">
        <v>69.599999999999994</v>
      </c>
      <c r="I20">
        <v>124</v>
      </c>
      <c r="J20" s="25">
        <f t="shared" si="1"/>
        <v>35.9</v>
      </c>
      <c r="K20" s="65">
        <v>0</v>
      </c>
      <c r="M20">
        <v>29</v>
      </c>
    </row>
    <row r="21" spans="1:26" x14ac:dyDescent="0.2">
      <c r="A21" s="24">
        <v>45728</v>
      </c>
      <c r="B21">
        <v>72</v>
      </c>
      <c r="C21" t="s">
        <v>91</v>
      </c>
      <c r="D21" t="s">
        <v>74</v>
      </c>
      <c r="E21">
        <v>109</v>
      </c>
      <c r="F21">
        <v>107</v>
      </c>
      <c r="G21">
        <f t="shared" si="0"/>
        <v>79</v>
      </c>
      <c r="H21">
        <v>69.8</v>
      </c>
      <c r="I21">
        <v>124</v>
      </c>
      <c r="J21" s="25">
        <f t="shared" si="1"/>
        <v>33.9</v>
      </c>
      <c r="K21" s="34">
        <v>0</v>
      </c>
      <c r="L21" s="162" t="s">
        <v>28</v>
      </c>
      <c r="M21">
        <f>IF(E21&gt;0,ROUND(SUM($M$25*I21)/113+(H21-B21),0),0)</f>
        <v>30</v>
      </c>
    </row>
    <row r="22" spans="1:26" x14ac:dyDescent="0.2">
      <c r="A22" s="24">
        <v>45749</v>
      </c>
      <c r="B22">
        <v>72</v>
      </c>
      <c r="C22" t="s">
        <v>96</v>
      </c>
      <c r="D22" t="s">
        <v>76</v>
      </c>
      <c r="E22">
        <v>129</v>
      </c>
      <c r="F22">
        <v>119</v>
      </c>
      <c r="G22">
        <f t="shared" si="0"/>
        <v>97</v>
      </c>
      <c r="H22">
        <v>70.3</v>
      </c>
      <c r="I22">
        <v>130</v>
      </c>
      <c r="J22" s="25">
        <f t="shared" si="1"/>
        <v>42.3</v>
      </c>
      <c r="K22" s="65">
        <v>0</v>
      </c>
      <c r="M22">
        <v>32</v>
      </c>
      <c r="P22" s="55"/>
      <c r="Y22" s="25"/>
      <c r="Z22" s="25"/>
    </row>
    <row r="23" spans="1:26" x14ac:dyDescent="0.2">
      <c r="A23" s="24">
        <v>45770</v>
      </c>
      <c r="B23">
        <v>72</v>
      </c>
      <c r="C23" t="s">
        <v>89</v>
      </c>
      <c r="D23" t="s">
        <v>76</v>
      </c>
      <c r="E23">
        <v>102</v>
      </c>
      <c r="F23">
        <v>101</v>
      </c>
      <c r="G23">
        <f t="shared" si="0"/>
        <v>72</v>
      </c>
      <c r="H23">
        <v>69.400000000000006</v>
      </c>
      <c r="I23">
        <v>128</v>
      </c>
      <c r="J23" s="25">
        <f t="shared" si="1"/>
        <v>27.9</v>
      </c>
      <c r="L23" s="25">
        <v>27.9</v>
      </c>
      <c r="M23">
        <f>IF(E23&gt;0,ROUND(SUM($M$25*I23)/113+(H23-B23),0),0)</f>
        <v>30</v>
      </c>
    </row>
    <row r="25" spans="1:26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56">
        <v>0</v>
      </c>
      <c r="L25" s="25">
        <f>SUM(L4:L23)</f>
        <v>232.2</v>
      </c>
      <c r="M25" s="26">
        <f>TRUNC(SUM(L25/8),1)</f>
        <v>29</v>
      </c>
      <c r="O25" t="s">
        <v>92</v>
      </c>
      <c r="P25" s="176"/>
      <c r="Q25" s="176"/>
    </row>
    <row r="26" spans="1:26" x14ac:dyDescent="0.2">
      <c r="G26" t="s">
        <v>28</v>
      </c>
      <c r="I26" t="s">
        <v>28</v>
      </c>
      <c r="J26" s="25" t="s">
        <v>28</v>
      </c>
      <c r="M26">
        <f>IF(E26&gt;0,ROUND(SUM($M$25*I26)/113+(H26-B26),0),0)</f>
        <v>0</v>
      </c>
      <c r="O26" s="39" t="s">
        <v>28</v>
      </c>
    </row>
    <row r="27" spans="1:26" x14ac:dyDescent="0.2">
      <c r="O27" s="39" t="s">
        <v>28</v>
      </c>
      <c r="P27" s="26"/>
      <c r="Q27" s="40"/>
    </row>
    <row r="28" spans="1:26" x14ac:dyDescent="0.2">
      <c r="O28" s="39" t="s">
        <v>28</v>
      </c>
      <c r="P28" s="26"/>
      <c r="Q28" s="40"/>
    </row>
    <row r="29" spans="1:26" x14ac:dyDescent="0.2">
      <c r="O29" s="39" t="s">
        <v>28</v>
      </c>
      <c r="P29" s="26"/>
      <c r="Q29" s="40"/>
    </row>
    <row r="30" spans="1:26" x14ac:dyDescent="0.2">
      <c r="O30" s="39" t="s">
        <v>28</v>
      </c>
    </row>
    <row r="31" spans="1:26" x14ac:dyDescent="0.2">
      <c r="O31" s="39" t="s">
        <v>28</v>
      </c>
    </row>
    <row r="32" spans="1:26" x14ac:dyDescent="0.2">
      <c r="O32" s="39" t="s">
        <v>28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100" priority="1" stopIfTrue="1" operator="equal">
      <formula>0</formula>
    </cfRule>
    <cfRule type="cellIs" dxfId="99" priority="2" operator="lessThanOrEqual">
      <formula>$M$25-10</formula>
    </cfRule>
    <cfRule type="cellIs" dxfId="98" priority="3" operator="lessThanOrEqual">
      <formula>"$M$25-7"</formula>
    </cfRule>
  </conditionalFormatting>
  <hyperlinks>
    <hyperlink ref="C17" r:id="rId1" xr:uid="{00000000-0004-0000-0400-000000000000}"/>
  </hyperlinks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43"/>
  <sheetViews>
    <sheetView zoomScale="110" workbookViewId="0">
      <pane ySplit="2" topLeftCell="A4" activePane="bottomLeft" state="frozen"/>
      <selection activeCell="A27" sqref="A27"/>
      <selection pane="bottomLeft" activeCell="A27" sqref="A27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116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117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x14ac:dyDescent="0.2">
      <c r="A4" s="66">
        <v>45146</v>
      </c>
      <c r="B4" s="67">
        <v>72</v>
      </c>
      <c r="C4" s="67" t="s">
        <v>118</v>
      </c>
      <c r="D4" s="67" t="s">
        <v>76</v>
      </c>
      <c r="E4" s="67">
        <v>89</v>
      </c>
      <c r="F4" s="67">
        <v>89</v>
      </c>
      <c r="G4" s="67">
        <f t="shared" ref="G4:G23" si="0">(SUM(E4-M4))</f>
        <v>74</v>
      </c>
      <c r="H4" s="67">
        <v>70.3</v>
      </c>
      <c r="I4" s="67">
        <v>128</v>
      </c>
      <c r="J4" s="68">
        <f t="shared" ref="J4:J11" si="1">ROUND(SUM((F4-H4)*113/I4),1)</f>
        <v>16.5</v>
      </c>
      <c r="K4" s="68">
        <v>0</v>
      </c>
      <c r="L4" s="68">
        <v>16.5</v>
      </c>
      <c r="M4" s="67">
        <v>15</v>
      </c>
    </row>
    <row r="5" spans="1:65" x14ac:dyDescent="0.2">
      <c r="A5" s="24">
        <v>45146</v>
      </c>
      <c r="B5">
        <v>72</v>
      </c>
      <c r="C5" t="s">
        <v>119</v>
      </c>
      <c r="D5" t="s">
        <v>76</v>
      </c>
      <c r="E5">
        <v>96</v>
      </c>
      <c r="F5">
        <v>96</v>
      </c>
      <c r="G5">
        <f t="shared" si="0"/>
        <v>81</v>
      </c>
      <c r="H5">
        <v>70.3</v>
      </c>
      <c r="I5">
        <v>128</v>
      </c>
      <c r="J5" s="25">
        <f t="shared" si="1"/>
        <v>22.7</v>
      </c>
      <c r="K5" s="34">
        <v>0</v>
      </c>
      <c r="M5">
        <v>15</v>
      </c>
    </row>
    <row r="6" spans="1:65" x14ac:dyDescent="0.2">
      <c r="A6" s="24">
        <v>45147</v>
      </c>
      <c r="B6">
        <v>70</v>
      </c>
      <c r="C6" t="s">
        <v>79</v>
      </c>
      <c r="D6" t="s">
        <v>80</v>
      </c>
      <c r="E6">
        <v>88</v>
      </c>
      <c r="F6">
        <v>87</v>
      </c>
      <c r="G6">
        <f t="shared" si="0"/>
        <v>74</v>
      </c>
      <c r="H6">
        <v>67.5</v>
      </c>
      <c r="I6">
        <v>121</v>
      </c>
      <c r="J6" s="25">
        <f t="shared" si="1"/>
        <v>18.2</v>
      </c>
      <c r="K6" s="34">
        <v>0</v>
      </c>
      <c r="L6" s="25">
        <v>18.2</v>
      </c>
      <c r="M6">
        <v>14</v>
      </c>
    </row>
    <row r="7" spans="1:65" x14ac:dyDescent="0.2">
      <c r="A7" s="24">
        <v>45175</v>
      </c>
      <c r="B7">
        <v>72</v>
      </c>
      <c r="C7" t="s">
        <v>120</v>
      </c>
      <c r="D7" t="s">
        <v>76</v>
      </c>
      <c r="E7">
        <v>94</v>
      </c>
      <c r="F7">
        <v>93</v>
      </c>
      <c r="G7">
        <f t="shared" si="0"/>
        <v>78</v>
      </c>
      <c r="H7">
        <v>70.3</v>
      </c>
      <c r="I7">
        <v>131</v>
      </c>
      <c r="J7" s="25">
        <f t="shared" si="1"/>
        <v>19.600000000000001</v>
      </c>
      <c r="K7" s="69">
        <v>0</v>
      </c>
      <c r="M7">
        <v>16</v>
      </c>
    </row>
    <row r="8" spans="1:65" x14ac:dyDescent="0.2">
      <c r="A8" s="24">
        <v>45200</v>
      </c>
      <c r="B8">
        <v>72</v>
      </c>
      <c r="C8" t="s">
        <v>121</v>
      </c>
      <c r="D8" t="s">
        <v>95</v>
      </c>
      <c r="E8">
        <v>92</v>
      </c>
      <c r="F8">
        <v>92</v>
      </c>
      <c r="G8">
        <f t="shared" si="0"/>
        <v>78</v>
      </c>
      <c r="H8">
        <v>68.8</v>
      </c>
      <c r="I8">
        <v>127</v>
      </c>
      <c r="J8" s="25">
        <f t="shared" si="1"/>
        <v>20.6</v>
      </c>
      <c r="K8" s="69">
        <v>0</v>
      </c>
      <c r="M8">
        <v>14</v>
      </c>
    </row>
    <row r="9" spans="1:65" x14ac:dyDescent="0.2">
      <c r="A9" s="24">
        <v>45201</v>
      </c>
      <c r="B9">
        <v>72</v>
      </c>
      <c r="C9" t="s">
        <v>122</v>
      </c>
      <c r="D9" t="s">
        <v>76</v>
      </c>
      <c r="E9">
        <v>103</v>
      </c>
      <c r="F9">
        <v>100</v>
      </c>
      <c r="G9">
        <f t="shared" si="0"/>
        <v>84</v>
      </c>
      <c r="H9">
        <v>72.400000000000006</v>
      </c>
      <c r="I9">
        <v>136</v>
      </c>
      <c r="J9" s="25">
        <f t="shared" si="1"/>
        <v>22.9</v>
      </c>
      <c r="K9" s="69">
        <v>0</v>
      </c>
      <c r="M9">
        <v>19</v>
      </c>
    </row>
    <row r="10" spans="1:65" x14ac:dyDescent="0.2">
      <c r="A10" s="24">
        <v>45202</v>
      </c>
      <c r="B10">
        <v>72</v>
      </c>
      <c r="C10" t="s">
        <v>123</v>
      </c>
      <c r="D10" t="s">
        <v>76</v>
      </c>
      <c r="E10">
        <v>91</v>
      </c>
      <c r="F10">
        <v>91</v>
      </c>
      <c r="G10">
        <f t="shared" si="0"/>
        <v>76</v>
      </c>
      <c r="H10">
        <v>69.7</v>
      </c>
      <c r="I10">
        <v>128</v>
      </c>
      <c r="J10" s="25">
        <f t="shared" si="1"/>
        <v>18.8</v>
      </c>
      <c r="K10" s="69">
        <v>0</v>
      </c>
      <c r="M10">
        <v>15</v>
      </c>
    </row>
    <row r="11" spans="1:65" x14ac:dyDescent="0.2">
      <c r="A11" s="24">
        <v>45203</v>
      </c>
      <c r="B11">
        <v>72</v>
      </c>
      <c r="C11" t="s">
        <v>124</v>
      </c>
      <c r="D11" t="s">
        <v>76</v>
      </c>
      <c r="E11">
        <v>95</v>
      </c>
      <c r="F11">
        <v>91</v>
      </c>
      <c r="G11">
        <f t="shared" si="0"/>
        <v>81</v>
      </c>
      <c r="H11">
        <v>69.099999999999994</v>
      </c>
      <c r="I11">
        <v>127</v>
      </c>
      <c r="J11" s="25">
        <f t="shared" si="1"/>
        <v>19.5</v>
      </c>
      <c r="K11" s="69">
        <v>0</v>
      </c>
      <c r="M11">
        <v>14</v>
      </c>
    </row>
    <row r="12" spans="1:65" x14ac:dyDescent="0.2">
      <c r="A12" s="24">
        <v>45245</v>
      </c>
      <c r="B12">
        <v>72</v>
      </c>
      <c r="C12" t="s">
        <v>75</v>
      </c>
      <c r="D12" t="s">
        <v>76</v>
      </c>
      <c r="E12">
        <v>93</v>
      </c>
      <c r="F12">
        <v>91</v>
      </c>
      <c r="G12">
        <f t="shared" si="0"/>
        <v>81</v>
      </c>
      <c r="H12">
        <v>68.5</v>
      </c>
      <c r="I12">
        <v>118</v>
      </c>
      <c r="J12" s="25">
        <f t="shared" ref="J12:J22" si="2">ROUND(SUM((F12-H12)*113/I12),1)-$K$26</f>
        <v>21.5</v>
      </c>
      <c r="K12" s="34">
        <v>0</v>
      </c>
      <c r="M12">
        <v>12</v>
      </c>
    </row>
    <row r="13" spans="1:65" x14ac:dyDescent="0.2">
      <c r="A13" s="24">
        <v>45343</v>
      </c>
      <c r="B13">
        <v>72</v>
      </c>
      <c r="C13" t="s">
        <v>89</v>
      </c>
      <c r="D13" t="s">
        <v>76</v>
      </c>
      <c r="E13">
        <v>92</v>
      </c>
      <c r="F13">
        <v>90</v>
      </c>
      <c r="G13">
        <f t="shared" si="0"/>
        <v>77</v>
      </c>
      <c r="H13">
        <v>69.400000000000006</v>
      </c>
      <c r="I13">
        <v>128</v>
      </c>
      <c r="J13" s="25">
        <f t="shared" si="2"/>
        <v>18.2</v>
      </c>
      <c r="K13" s="69">
        <v>0</v>
      </c>
      <c r="L13" s="25">
        <v>18.2</v>
      </c>
      <c r="M13">
        <v>15</v>
      </c>
    </row>
    <row r="14" spans="1:65" x14ac:dyDescent="0.2">
      <c r="A14" s="24">
        <v>45366</v>
      </c>
      <c r="B14">
        <v>72</v>
      </c>
      <c r="C14" t="s">
        <v>75</v>
      </c>
      <c r="D14" t="s">
        <v>76</v>
      </c>
      <c r="E14">
        <v>111</v>
      </c>
      <c r="F14">
        <v>106</v>
      </c>
      <c r="G14">
        <f t="shared" si="0"/>
        <v>99</v>
      </c>
      <c r="H14">
        <v>68.5</v>
      </c>
      <c r="I14">
        <v>118</v>
      </c>
      <c r="J14" s="25">
        <f t="shared" si="2"/>
        <v>35.9</v>
      </c>
      <c r="K14" s="65">
        <v>0</v>
      </c>
      <c r="M14">
        <v>12</v>
      </c>
    </row>
    <row r="15" spans="1:65" x14ac:dyDescent="0.2">
      <c r="A15" s="24">
        <v>45392</v>
      </c>
      <c r="B15">
        <v>72</v>
      </c>
      <c r="C15" t="s">
        <v>77</v>
      </c>
      <c r="D15" t="s">
        <v>76</v>
      </c>
      <c r="E15">
        <v>91</v>
      </c>
      <c r="F15">
        <v>90</v>
      </c>
      <c r="G15">
        <f t="shared" si="0"/>
        <v>78</v>
      </c>
      <c r="H15">
        <v>69</v>
      </c>
      <c r="I15">
        <v>118</v>
      </c>
      <c r="J15" s="25">
        <f t="shared" si="2"/>
        <v>20.100000000000001</v>
      </c>
      <c r="K15" s="34">
        <v>0</v>
      </c>
      <c r="M15">
        <v>13</v>
      </c>
    </row>
    <row r="16" spans="1:65" x14ac:dyDescent="0.2">
      <c r="A16" s="24">
        <v>45406</v>
      </c>
      <c r="B16">
        <v>72</v>
      </c>
      <c r="C16" t="s">
        <v>106</v>
      </c>
      <c r="D16" t="s">
        <v>76</v>
      </c>
      <c r="E16">
        <v>96</v>
      </c>
      <c r="F16">
        <v>95</v>
      </c>
      <c r="G16">
        <f t="shared" si="0"/>
        <v>80</v>
      </c>
      <c r="H16">
        <v>70.3</v>
      </c>
      <c r="I16">
        <v>129</v>
      </c>
      <c r="J16" s="25">
        <f t="shared" si="2"/>
        <v>21.6</v>
      </c>
      <c r="K16" s="69">
        <v>0</v>
      </c>
      <c r="M16">
        <v>16</v>
      </c>
    </row>
    <row r="17" spans="1:17" x14ac:dyDescent="0.2">
      <c r="A17" s="24">
        <v>45413</v>
      </c>
      <c r="B17">
        <v>70</v>
      </c>
      <c r="C17" t="s">
        <v>79</v>
      </c>
      <c r="D17" t="s">
        <v>80</v>
      </c>
      <c r="E17">
        <v>82</v>
      </c>
      <c r="F17">
        <v>81</v>
      </c>
      <c r="G17">
        <f t="shared" si="0"/>
        <v>68</v>
      </c>
      <c r="H17">
        <v>67.5</v>
      </c>
      <c r="I17">
        <v>121</v>
      </c>
      <c r="J17" s="25">
        <f t="shared" si="2"/>
        <v>12.6</v>
      </c>
      <c r="K17" s="34">
        <v>0</v>
      </c>
      <c r="L17">
        <v>12.6</v>
      </c>
      <c r="M17">
        <v>14</v>
      </c>
    </row>
    <row r="18" spans="1:17" x14ac:dyDescent="0.2">
      <c r="A18" s="24">
        <v>45420</v>
      </c>
      <c r="B18">
        <v>72</v>
      </c>
      <c r="C18" t="s">
        <v>81</v>
      </c>
      <c r="D18" t="s">
        <v>76</v>
      </c>
      <c r="E18">
        <v>98</v>
      </c>
      <c r="F18">
        <v>97</v>
      </c>
      <c r="G18">
        <f t="shared" si="0"/>
        <v>82</v>
      </c>
      <c r="H18">
        <v>70.900000000000006</v>
      </c>
      <c r="I18">
        <v>127</v>
      </c>
      <c r="J18" s="25">
        <f t="shared" si="2"/>
        <v>23.2</v>
      </c>
      <c r="K18" s="34">
        <v>0</v>
      </c>
      <c r="M18">
        <v>16</v>
      </c>
    </row>
    <row r="19" spans="1:17" x14ac:dyDescent="0.2">
      <c r="A19" s="24">
        <v>45446</v>
      </c>
      <c r="B19">
        <v>72</v>
      </c>
      <c r="C19" t="s">
        <v>125</v>
      </c>
      <c r="D19" t="s">
        <v>76</v>
      </c>
      <c r="E19">
        <v>89</v>
      </c>
      <c r="F19">
        <v>89</v>
      </c>
      <c r="G19">
        <f t="shared" si="0"/>
        <v>76</v>
      </c>
      <c r="H19">
        <v>68.8</v>
      </c>
      <c r="I19">
        <v>122</v>
      </c>
      <c r="J19" s="25">
        <f t="shared" si="2"/>
        <v>18.7</v>
      </c>
      <c r="K19" s="69">
        <v>0</v>
      </c>
      <c r="L19" s="25">
        <v>18.7</v>
      </c>
      <c r="M19">
        <v>13</v>
      </c>
    </row>
    <row r="20" spans="1:17" x14ac:dyDescent="0.2">
      <c r="A20" s="24">
        <v>45476</v>
      </c>
      <c r="B20">
        <v>72</v>
      </c>
      <c r="C20" t="s">
        <v>126</v>
      </c>
      <c r="D20" t="s">
        <v>76</v>
      </c>
      <c r="E20">
        <v>88</v>
      </c>
      <c r="F20">
        <v>88</v>
      </c>
      <c r="G20">
        <f t="shared" si="0"/>
        <v>75</v>
      </c>
      <c r="H20">
        <v>69.3</v>
      </c>
      <c r="I20">
        <v>121</v>
      </c>
      <c r="J20" s="25">
        <f t="shared" si="2"/>
        <v>17.5</v>
      </c>
      <c r="K20" s="69">
        <v>0</v>
      </c>
      <c r="L20" s="25">
        <v>17.5</v>
      </c>
      <c r="M20">
        <v>13</v>
      </c>
    </row>
    <row r="21" spans="1:17" x14ac:dyDescent="0.2">
      <c r="A21" s="24">
        <v>45539</v>
      </c>
      <c r="B21">
        <v>72</v>
      </c>
      <c r="C21" t="s">
        <v>106</v>
      </c>
      <c r="D21" t="s">
        <v>76</v>
      </c>
      <c r="E21">
        <v>105</v>
      </c>
      <c r="F21">
        <v>101</v>
      </c>
      <c r="G21">
        <f t="shared" si="0"/>
        <v>89</v>
      </c>
      <c r="H21">
        <v>70.3</v>
      </c>
      <c r="I21">
        <v>129</v>
      </c>
      <c r="J21" s="25">
        <f t="shared" si="2"/>
        <v>26.9</v>
      </c>
      <c r="K21" s="69">
        <v>0</v>
      </c>
      <c r="M21">
        <v>16</v>
      </c>
    </row>
    <row r="22" spans="1:17" x14ac:dyDescent="0.2">
      <c r="A22" s="24">
        <v>45546</v>
      </c>
      <c r="B22">
        <v>72</v>
      </c>
      <c r="C22" t="s">
        <v>73</v>
      </c>
      <c r="D22" t="s">
        <v>74</v>
      </c>
      <c r="E22">
        <v>84</v>
      </c>
      <c r="F22">
        <v>84</v>
      </c>
      <c r="G22">
        <f t="shared" si="0"/>
        <v>70</v>
      </c>
      <c r="H22">
        <v>69.599999999999994</v>
      </c>
      <c r="I22">
        <v>124</v>
      </c>
      <c r="J22" s="25">
        <f t="shared" si="2"/>
        <v>13.1</v>
      </c>
      <c r="L22" s="25">
        <v>13.1</v>
      </c>
      <c r="M22">
        <v>14</v>
      </c>
    </row>
    <row r="23" spans="1:17" x14ac:dyDescent="0.2">
      <c r="A23" s="24">
        <v>45558</v>
      </c>
      <c r="B23">
        <v>72</v>
      </c>
      <c r="C23" t="s">
        <v>108</v>
      </c>
      <c r="D23" t="s">
        <v>102</v>
      </c>
      <c r="E23">
        <v>87</v>
      </c>
      <c r="F23">
        <v>87</v>
      </c>
      <c r="G23">
        <f t="shared" si="0"/>
        <v>72</v>
      </c>
      <c r="H23">
        <v>69.900000000000006</v>
      </c>
      <c r="I23">
        <v>116</v>
      </c>
      <c r="J23" s="25">
        <f>ROUND(SUM((F23-H23)*113/I23),1)-$K$25</f>
        <v>16.7</v>
      </c>
      <c r="K23" s="61">
        <v>0</v>
      </c>
      <c r="L23" s="25">
        <v>16.7</v>
      </c>
      <c r="M23">
        <f>IF(E23&gt;0,ROUND(SUM($M$25*I23)/113+(H23-B23),0),0)</f>
        <v>15</v>
      </c>
    </row>
    <row r="25" spans="1:17" x14ac:dyDescent="0.2">
      <c r="A25" s="70" t="s">
        <v>28</v>
      </c>
      <c r="G25" t="s">
        <v>28</v>
      </c>
      <c r="H25" s="37" t="s">
        <v>28</v>
      </c>
      <c r="I25" s="37" t="s">
        <v>28</v>
      </c>
      <c r="J25" s="25" t="s">
        <v>28</v>
      </c>
      <c r="K25" s="71">
        <v>0</v>
      </c>
      <c r="L25" s="25">
        <f>SUM(L4:L23)</f>
        <v>131.5</v>
      </c>
      <c r="M25" s="25">
        <f>TRUNC(SUM(L25/8),1)</f>
        <v>16.399999999999999</v>
      </c>
      <c r="O25" t="s">
        <v>92</v>
      </c>
      <c r="P25" s="176"/>
      <c r="Q25" s="176"/>
    </row>
    <row r="26" spans="1:17" x14ac:dyDescent="0.2">
      <c r="A26" s="70" t="s">
        <v>28</v>
      </c>
      <c r="B26" s="72"/>
      <c r="C26" s="72"/>
      <c r="D26" s="72"/>
      <c r="E26" s="72"/>
      <c r="F26" s="72"/>
      <c r="G26" t="s">
        <v>28</v>
      </c>
      <c r="H26" s="72"/>
      <c r="I26" s="72"/>
      <c r="J26" s="25" t="s">
        <v>28</v>
      </c>
      <c r="K26" s="71"/>
      <c r="M26">
        <f>IF(E26&gt;0,ROUND(SUM($M$25*I26)/113+(H26-B26),0),0)</f>
        <v>0</v>
      </c>
      <c r="O26" s="39" t="s">
        <v>28</v>
      </c>
    </row>
    <row r="27" spans="1:17" x14ac:dyDescent="0.2">
      <c r="O27" s="39" t="s">
        <v>28</v>
      </c>
    </row>
    <row r="28" spans="1:17" x14ac:dyDescent="0.2">
      <c r="N28" s="26"/>
      <c r="O28" s="39" t="s">
        <v>28</v>
      </c>
      <c r="P28" s="26"/>
      <c r="Q28" s="40"/>
    </row>
    <row r="29" spans="1:17" x14ac:dyDescent="0.2">
      <c r="N29" s="26"/>
      <c r="O29" s="40" t="s">
        <v>28</v>
      </c>
      <c r="P29" s="26"/>
      <c r="Q29" s="40"/>
    </row>
    <row r="30" spans="1:17" x14ac:dyDescent="0.2">
      <c r="G30" t="s">
        <v>28</v>
      </c>
      <c r="J30" s="25" t="s">
        <v>28</v>
      </c>
      <c r="K30" s="69">
        <v>0</v>
      </c>
      <c r="M30" t="s">
        <v>28</v>
      </c>
      <c r="O30" s="39" t="s">
        <v>28</v>
      </c>
    </row>
    <row r="31" spans="1:17" x14ac:dyDescent="0.2">
      <c r="O31" s="39" t="s">
        <v>28</v>
      </c>
    </row>
    <row r="32" spans="1:17" x14ac:dyDescent="0.2">
      <c r="O32" s="39" t="s">
        <v>28</v>
      </c>
    </row>
    <row r="33" spans="1:15" x14ac:dyDescent="0.2">
      <c r="O33" s="39" t="s">
        <v>28</v>
      </c>
    </row>
    <row r="34" spans="1:15" x14ac:dyDescent="0.2">
      <c r="O34" s="39" t="s">
        <v>28</v>
      </c>
    </row>
    <row r="35" spans="1:15" x14ac:dyDescent="0.2">
      <c r="O35" s="39" t="s">
        <v>28</v>
      </c>
    </row>
    <row r="36" spans="1:15" x14ac:dyDescent="0.2">
      <c r="O36" s="39" t="s">
        <v>28</v>
      </c>
    </row>
    <row r="38" spans="1:15" x14ac:dyDescent="0.2">
      <c r="O38" s="2">
        <f>IF(E40&gt;0,ROUND(SUM(M37*I40)/113,0),0)</f>
        <v>0</v>
      </c>
    </row>
    <row r="39" spans="1:15" x14ac:dyDescent="0.2">
      <c r="A39" s="36"/>
      <c r="L39" s="38"/>
    </row>
    <row r="40" spans="1:15" x14ac:dyDescent="0.2">
      <c r="A40" s="36"/>
      <c r="L40" s="38"/>
    </row>
    <row r="41" spans="1:15" x14ac:dyDescent="0.2">
      <c r="A41" s="36"/>
      <c r="L41" s="38"/>
      <c r="N41" t="s">
        <v>127</v>
      </c>
    </row>
    <row r="42" spans="1:15" x14ac:dyDescent="0.2">
      <c r="A42" s="36"/>
      <c r="L42" s="38"/>
    </row>
    <row r="43" spans="1:15" x14ac:dyDescent="0.2">
      <c r="L43" s="38"/>
      <c r="M43" s="73"/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97" priority="2" stopIfTrue="1" operator="equal">
      <formula>0</formula>
    </cfRule>
    <cfRule type="cellIs" dxfId="96" priority="3" operator="lessThanOrEqual">
      <formula>$M$25-10</formula>
    </cfRule>
    <cfRule type="cellIs" dxfId="95" priority="4" operator="lessThanOrEqual">
      <formula>$M$25-7</formula>
    </cfRule>
  </conditionalFormatting>
  <printOptions gridLines="1"/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M33"/>
  <sheetViews>
    <sheetView topLeftCell="A2" zoomScale="110" workbookViewId="0">
      <selection activeCell="G28" sqref="G28"/>
    </sheetView>
  </sheetViews>
  <sheetFormatPr defaultColWidth="8.875" defaultRowHeight="13.1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6" customWidth="1"/>
    <col min="9" max="9" width="6.125" style="74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s="42" customFormat="1" ht="25.55" customHeight="1" x14ac:dyDescent="0.2">
      <c r="A1" s="177" t="s">
        <v>128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65" s="42" customFormat="1" ht="12.8" customHeight="1" x14ac:dyDescent="0.25">
      <c r="A2" s="75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</row>
    <row r="3" spans="1:65" s="42" customFormat="1" ht="12.8" customHeight="1" x14ac:dyDescent="0.25">
      <c r="A3" s="77"/>
      <c r="B3" s="33"/>
      <c r="C3" s="33"/>
      <c r="D3" s="33"/>
      <c r="E3" s="33"/>
      <c r="F3" s="78"/>
      <c r="G3" s="78"/>
      <c r="H3" s="79"/>
      <c r="I3" s="29"/>
      <c r="J3" s="79"/>
      <c r="K3" s="79"/>
      <c r="L3" s="79"/>
      <c r="M3" s="80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</row>
    <row r="4" spans="1:65" s="42" customFormat="1" ht="12.45" x14ac:dyDescent="0.2">
      <c r="A4" s="66">
        <v>45574</v>
      </c>
      <c r="B4" s="67">
        <v>72</v>
      </c>
      <c r="C4" s="67" t="s">
        <v>109</v>
      </c>
      <c r="D4" s="67" t="s">
        <v>76</v>
      </c>
      <c r="E4" s="67">
        <v>88</v>
      </c>
      <c r="F4" s="81">
        <v>85</v>
      </c>
      <c r="G4" s="81">
        <f t="shared" ref="G4:G23" si="0">(SUM(E4-M4))</f>
        <v>77</v>
      </c>
      <c r="H4" s="82">
        <v>69.599999999999994</v>
      </c>
      <c r="I4" s="67">
        <v>123</v>
      </c>
      <c r="J4" s="68">
        <f t="shared" ref="J4:J23" si="1">ROUND(SUM((F4-H4)*113/I4),1)-$K$25</f>
        <v>14.1</v>
      </c>
      <c r="K4" s="69">
        <v>0</v>
      </c>
      <c r="L4" s="68">
        <v>14.1</v>
      </c>
      <c r="M4" s="67">
        <v>11</v>
      </c>
    </row>
    <row r="5" spans="1:65" s="42" customFormat="1" ht="12.8" customHeight="1" x14ac:dyDescent="0.2">
      <c r="A5" s="66">
        <v>45579</v>
      </c>
      <c r="B5" s="67">
        <v>71</v>
      </c>
      <c r="C5" s="67" t="s">
        <v>129</v>
      </c>
      <c r="D5" s="67" t="s">
        <v>76</v>
      </c>
      <c r="E5" s="67">
        <v>91</v>
      </c>
      <c r="F5" s="81">
        <v>89</v>
      </c>
      <c r="G5" s="81">
        <f t="shared" si="0"/>
        <v>80</v>
      </c>
      <c r="H5" s="82">
        <v>68.2</v>
      </c>
      <c r="I5" s="67">
        <v>121</v>
      </c>
      <c r="J5" s="68">
        <f t="shared" si="1"/>
        <v>19.399999999999999</v>
      </c>
      <c r="K5" s="69">
        <v>0</v>
      </c>
      <c r="L5" s="68"/>
      <c r="M5" s="67">
        <v>11</v>
      </c>
    </row>
    <row r="6" spans="1:65" s="42" customFormat="1" ht="12.8" customHeight="1" x14ac:dyDescent="0.2">
      <c r="A6" s="66">
        <v>45581</v>
      </c>
      <c r="B6" s="67">
        <v>72</v>
      </c>
      <c r="C6" s="67" t="s">
        <v>82</v>
      </c>
      <c r="D6" s="67" t="s">
        <v>76</v>
      </c>
      <c r="E6" s="67">
        <v>84</v>
      </c>
      <c r="F6" s="81">
        <v>84</v>
      </c>
      <c r="G6" s="81">
        <f t="shared" si="0"/>
        <v>73</v>
      </c>
      <c r="H6" s="82">
        <v>69.3</v>
      </c>
      <c r="I6" s="67">
        <v>121</v>
      </c>
      <c r="J6" s="68">
        <f t="shared" si="1"/>
        <v>13.7</v>
      </c>
      <c r="K6" s="69">
        <v>0</v>
      </c>
      <c r="L6" s="68">
        <v>13.7</v>
      </c>
      <c r="M6" s="67">
        <v>11</v>
      </c>
    </row>
    <row r="7" spans="1:65" s="42" customFormat="1" ht="12.8" customHeight="1" x14ac:dyDescent="0.2">
      <c r="A7" s="66">
        <v>45595</v>
      </c>
      <c r="B7" s="67">
        <v>72</v>
      </c>
      <c r="C7" s="67" t="s">
        <v>105</v>
      </c>
      <c r="D7" s="67" t="s">
        <v>76</v>
      </c>
      <c r="E7" s="67">
        <v>86</v>
      </c>
      <c r="F7" s="81">
        <v>86</v>
      </c>
      <c r="G7" s="81">
        <f t="shared" si="0"/>
        <v>75</v>
      </c>
      <c r="H7" s="82">
        <v>69.2</v>
      </c>
      <c r="I7" s="67">
        <v>125</v>
      </c>
      <c r="J7" s="68">
        <f t="shared" si="1"/>
        <v>15.2</v>
      </c>
      <c r="K7" s="69">
        <v>0</v>
      </c>
      <c r="L7" s="68">
        <v>15.2</v>
      </c>
      <c r="M7" s="67">
        <v>11</v>
      </c>
    </row>
    <row r="8" spans="1:65" s="42" customFormat="1" ht="12.8" customHeight="1" x14ac:dyDescent="0.2">
      <c r="A8" s="66">
        <v>45602</v>
      </c>
      <c r="B8" s="67">
        <v>71</v>
      </c>
      <c r="C8" s="67" t="s">
        <v>107</v>
      </c>
      <c r="D8" s="67" t="s">
        <v>76</v>
      </c>
      <c r="E8" s="67">
        <v>90</v>
      </c>
      <c r="F8" s="81">
        <v>90</v>
      </c>
      <c r="G8" s="81">
        <f t="shared" si="0"/>
        <v>77</v>
      </c>
      <c r="H8" s="82">
        <v>69.599999999999994</v>
      </c>
      <c r="I8" s="67">
        <v>126</v>
      </c>
      <c r="J8" s="68">
        <f t="shared" si="1"/>
        <v>18.3</v>
      </c>
      <c r="K8" s="34"/>
      <c r="L8" s="68"/>
      <c r="M8" s="67">
        <v>13</v>
      </c>
    </row>
    <row r="9" spans="1:65" s="42" customFormat="1" ht="12.8" customHeight="1" x14ac:dyDescent="0.2">
      <c r="A9" s="24">
        <v>45616</v>
      </c>
      <c r="B9">
        <v>72</v>
      </c>
      <c r="C9" t="s">
        <v>89</v>
      </c>
      <c r="D9" t="s">
        <v>76</v>
      </c>
      <c r="E9">
        <v>85</v>
      </c>
      <c r="F9" s="42">
        <v>84</v>
      </c>
      <c r="G9" s="81">
        <f t="shared" si="0"/>
        <v>73</v>
      </c>
      <c r="H9" s="26">
        <v>69.400000000000006</v>
      </c>
      <c r="I9">
        <v>128</v>
      </c>
      <c r="J9" s="68">
        <f t="shared" si="1"/>
        <v>12.9</v>
      </c>
      <c r="K9" s="69">
        <v>0</v>
      </c>
      <c r="L9" s="25">
        <v>12.9</v>
      </c>
      <c r="M9" s="67">
        <v>12</v>
      </c>
    </row>
    <row r="10" spans="1:65" s="42" customFormat="1" ht="12.8" customHeight="1" x14ac:dyDescent="0.2">
      <c r="A10" s="24">
        <v>45623</v>
      </c>
      <c r="B10">
        <v>71</v>
      </c>
      <c r="C10" t="s">
        <v>78</v>
      </c>
      <c r="D10" t="s">
        <v>76</v>
      </c>
      <c r="E10">
        <v>85</v>
      </c>
      <c r="F10" s="42">
        <v>85</v>
      </c>
      <c r="G10" s="81">
        <f t="shared" si="0"/>
        <v>75</v>
      </c>
      <c r="H10" s="26">
        <v>68.2</v>
      </c>
      <c r="I10">
        <v>121</v>
      </c>
      <c r="J10" s="68">
        <f t="shared" si="1"/>
        <v>15.7</v>
      </c>
      <c r="K10" s="69">
        <v>0</v>
      </c>
      <c r="L10" s="25"/>
      <c r="M10" s="67">
        <v>10</v>
      </c>
    </row>
    <row r="11" spans="1:65" s="42" customFormat="1" ht="12.8" customHeight="1" x14ac:dyDescent="0.2">
      <c r="A11" s="24">
        <v>45636</v>
      </c>
      <c r="B11">
        <v>70</v>
      </c>
      <c r="C11" t="s">
        <v>79</v>
      </c>
      <c r="D11" t="s">
        <v>80</v>
      </c>
      <c r="E11">
        <v>86</v>
      </c>
      <c r="F11" s="42">
        <v>86</v>
      </c>
      <c r="G11" s="42">
        <f t="shared" si="0"/>
        <v>74</v>
      </c>
      <c r="H11" s="26">
        <v>67.5</v>
      </c>
      <c r="I11">
        <v>121</v>
      </c>
      <c r="J11" s="25">
        <f t="shared" si="1"/>
        <v>17.3</v>
      </c>
      <c r="K11" s="34">
        <v>0</v>
      </c>
      <c r="L11" s="25"/>
      <c r="M11">
        <f>IF(E11&gt;0,ROUND(SUM($M$25*I11)/113+(H11-B11),0),0)</f>
        <v>12</v>
      </c>
    </row>
    <row r="12" spans="1:65" s="42" customFormat="1" ht="12.8" customHeight="1" x14ac:dyDescent="0.2">
      <c r="A12" s="70">
        <v>45686</v>
      </c>
      <c r="B12">
        <v>71</v>
      </c>
      <c r="C12" t="s">
        <v>78</v>
      </c>
      <c r="D12" t="s">
        <v>76</v>
      </c>
      <c r="E12">
        <v>89</v>
      </c>
      <c r="F12" s="42">
        <v>89</v>
      </c>
      <c r="G12" s="42">
        <f t="shared" si="0"/>
        <v>79</v>
      </c>
      <c r="H12">
        <v>68.2</v>
      </c>
      <c r="I12">
        <v>121</v>
      </c>
      <c r="J12" s="25">
        <f t="shared" si="1"/>
        <v>19.399999999999999</v>
      </c>
      <c r="K12">
        <v>0</v>
      </c>
      <c r="L12"/>
      <c r="M12">
        <v>10</v>
      </c>
    </row>
    <row r="13" spans="1:65" s="42" customFormat="1" ht="12.8" customHeight="1" x14ac:dyDescent="0.2">
      <c r="A13" s="70">
        <v>45715</v>
      </c>
      <c r="B13">
        <v>72</v>
      </c>
      <c r="C13" t="s">
        <v>89</v>
      </c>
      <c r="D13" t="s">
        <v>76</v>
      </c>
      <c r="E13">
        <v>89</v>
      </c>
      <c r="F13" s="42">
        <v>89</v>
      </c>
      <c r="G13" s="42">
        <f t="shared" si="0"/>
        <v>78</v>
      </c>
      <c r="H13">
        <v>69.400000000000006</v>
      </c>
      <c r="I13">
        <v>128</v>
      </c>
      <c r="J13" s="25">
        <f t="shared" si="1"/>
        <v>17.3</v>
      </c>
      <c r="K13"/>
      <c r="L13"/>
      <c r="M13" s="67">
        <v>11</v>
      </c>
    </row>
    <row r="14" spans="1:65" s="42" customFormat="1" ht="12.8" customHeight="1" x14ac:dyDescent="0.2">
      <c r="A14" s="70">
        <v>45715</v>
      </c>
      <c r="B14">
        <v>72</v>
      </c>
      <c r="C14" t="s">
        <v>130</v>
      </c>
      <c r="D14" t="s">
        <v>74</v>
      </c>
      <c r="E14">
        <v>92</v>
      </c>
      <c r="F14" s="42">
        <v>92</v>
      </c>
      <c r="G14" s="42">
        <f t="shared" si="0"/>
        <v>80</v>
      </c>
      <c r="H14">
        <v>69.8</v>
      </c>
      <c r="I14">
        <v>124</v>
      </c>
      <c r="J14" s="25">
        <f t="shared" si="1"/>
        <v>20.2</v>
      </c>
      <c r="K14" s="69">
        <v>0</v>
      </c>
      <c r="L14"/>
      <c r="M14" s="67">
        <f>IF(E14&gt;0,ROUND(SUM($M$25*I14)/113+(H14-B14),0),0)</f>
        <v>12</v>
      </c>
    </row>
    <row r="15" spans="1:65" s="42" customFormat="1" ht="12.8" customHeight="1" x14ac:dyDescent="0.2">
      <c r="A15" s="70">
        <v>45723</v>
      </c>
      <c r="B15" s="42">
        <v>71</v>
      </c>
      <c r="C15" s="42" t="s">
        <v>107</v>
      </c>
      <c r="D15" s="42" t="s">
        <v>76</v>
      </c>
      <c r="E15" s="42">
        <v>86</v>
      </c>
      <c r="F15" s="42">
        <v>85</v>
      </c>
      <c r="G15" s="42">
        <f t="shared" si="0"/>
        <v>74</v>
      </c>
      <c r="H15" s="42">
        <v>69.599999999999994</v>
      </c>
      <c r="I15" s="42">
        <v>126</v>
      </c>
      <c r="J15" s="25">
        <f t="shared" si="1"/>
        <v>13.8</v>
      </c>
      <c r="K15" s="69">
        <v>0</v>
      </c>
      <c r="L15" s="42">
        <v>13.8</v>
      </c>
      <c r="M15" s="67">
        <v>12</v>
      </c>
    </row>
    <row r="16" spans="1:65" s="42" customFormat="1" ht="12.8" customHeight="1" x14ac:dyDescent="0.2">
      <c r="A16" s="24">
        <v>45728</v>
      </c>
      <c r="B16">
        <v>72</v>
      </c>
      <c r="C16" t="s">
        <v>91</v>
      </c>
      <c r="D16" t="s">
        <v>74</v>
      </c>
      <c r="E16">
        <v>88</v>
      </c>
      <c r="F16" s="42">
        <v>88</v>
      </c>
      <c r="G16" s="42">
        <f t="shared" si="0"/>
        <v>76</v>
      </c>
      <c r="H16" s="26">
        <v>69.8</v>
      </c>
      <c r="I16">
        <v>124</v>
      </c>
      <c r="J16" s="25">
        <f t="shared" si="1"/>
        <v>16.600000000000001</v>
      </c>
      <c r="K16" s="34">
        <v>0</v>
      </c>
      <c r="L16" s="25"/>
      <c r="M16">
        <f>IF(E16&gt;0,ROUND(SUM($M$25*I16)/113+(H16-B16),0),0)</f>
        <v>12</v>
      </c>
    </row>
    <row r="17" spans="1:17" s="42" customFormat="1" ht="12.8" customHeight="1" x14ac:dyDescent="0.2">
      <c r="A17" s="70">
        <v>45735</v>
      </c>
      <c r="B17">
        <v>72</v>
      </c>
      <c r="C17" t="s">
        <v>75</v>
      </c>
      <c r="D17" t="s">
        <v>76</v>
      </c>
      <c r="E17">
        <v>78</v>
      </c>
      <c r="F17">
        <v>78</v>
      </c>
      <c r="G17">
        <f t="shared" si="0"/>
        <v>67</v>
      </c>
      <c r="H17">
        <v>69</v>
      </c>
      <c r="I17">
        <v>120</v>
      </c>
      <c r="J17" s="25">
        <f t="shared" si="1"/>
        <v>8.5</v>
      </c>
      <c r="K17"/>
      <c r="L17">
        <v>8.5</v>
      </c>
      <c r="M17">
        <v>11</v>
      </c>
    </row>
    <row r="18" spans="1:17" s="42" customFormat="1" ht="12.8" customHeight="1" x14ac:dyDescent="0.2">
      <c r="A18" s="70">
        <v>45749</v>
      </c>
      <c r="B18" s="42">
        <v>72</v>
      </c>
      <c r="C18" s="42" t="s">
        <v>96</v>
      </c>
      <c r="D18" s="42" t="s">
        <v>76</v>
      </c>
      <c r="E18" s="42">
        <v>97</v>
      </c>
      <c r="F18" s="42">
        <v>94</v>
      </c>
      <c r="G18" s="42">
        <f t="shared" si="0"/>
        <v>85</v>
      </c>
      <c r="H18" s="42">
        <v>70.3</v>
      </c>
      <c r="I18" s="42">
        <v>130</v>
      </c>
      <c r="J18" s="25">
        <f t="shared" si="1"/>
        <v>20.6</v>
      </c>
      <c r="M18" s="42">
        <v>12</v>
      </c>
    </row>
    <row r="19" spans="1:17" s="42" customFormat="1" ht="12.8" customHeight="1" x14ac:dyDescent="0.2">
      <c r="A19" s="163">
        <v>45756</v>
      </c>
      <c r="B19" s="42">
        <v>71</v>
      </c>
      <c r="C19" s="42" t="s">
        <v>78</v>
      </c>
      <c r="D19" s="42" t="s">
        <v>76</v>
      </c>
      <c r="E19" s="42">
        <v>89</v>
      </c>
      <c r="F19" s="42">
        <v>89</v>
      </c>
      <c r="G19" s="42">
        <f t="shared" si="0"/>
        <v>78</v>
      </c>
      <c r="H19" s="42">
        <v>68.2</v>
      </c>
      <c r="I19" s="42">
        <v>121</v>
      </c>
      <c r="J19" s="25">
        <f t="shared" si="1"/>
        <v>19.399999999999999</v>
      </c>
      <c r="K19" s="69">
        <v>0</v>
      </c>
      <c r="M19" s="67">
        <v>11</v>
      </c>
    </row>
    <row r="20" spans="1:17" s="42" customFormat="1" ht="12.8" customHeight="1" x14ac:dyDescent="0.2">
      <c r="A20" s="163">
        <v>45761</v>
      </c>
      <c r="B20" s="151">
        <v>72</v>
      </c>
      <c r="C20" s="151" t="s">
        <v>75</v>
      </c>
      <c r="D20" s="151" t="s">
        <v>76</v>
      </c>
      <c r="E20" s="151">
        <v>94</v>
      </c>
      <c r="F20" s="151">
        <v>92</v>
      </c>
      <c r="G20" s="151">
        <f t="shared" si="0"/>
        <v>83</v>
      </c>
      <c r="H20" s="151">
        <v>69</v>
      </c>
      <c r="I20" s="151">
        <v>120</v>
      </c>
      <c r="J20" s="162">
        <f t="shared" si="1"/>
        <v>21.7</v>
      </c>
      <c r="K20" s="156">
        <v>0</v>
      </c>
      <c r="L20" s="151"/>
      <c r="M20" s="164">
        <f>IF(E20&gt;0,ROUND(SUM($M$25*I20)/113+(H20-B20),0),0)</f>
        <v>11</v>
      </c>
    </row>
    <row r="21" spans="1:17" s="42" customFormat="1" ht="12.8" customHeight="1" x14ac:dyDescent="0.2">
      <c r="A21" s="163">
        <v>45763</v>
      </c>
      <c r="B21" s="151">
        <v>72</v>
      </c>
      <c r="C21" s="151" t="s">
        <v>77</v>
      </c>
      <c r="D21" s="151" t="s">
        <v>76</v>
      </c>
      <c r="E21" s="151">
        <v>89</v>
      </c>
      <c r="F21" s="151">
        <v>88</v>
      </c>
      <c r="G21" s="151">
        <f t="shared" si="0"/>
        <v>77</v>
      </c>
      <c r="H21" s="151">
        <v>69.400000000000006</v>
      </c>
      <c r="I21" s="151">
        <v>126</v>
      </c>
      <c r="J21" s="162">
        <f t="shared" si="1"/>
        <v>16.7</v>
      </c>
      <c r="K21" s="151"/>
      <c r="L21" s="151"/>
      <c r="M21" s="164">
        <f>IF(E21&gt;0,ROUND(SUM($M$25*I21)/113+(H21-B21),0),0)</f>
        <v>12</v>
      </c>
    </row>
    <row r="22" spans="1:17" s="42" customFormat="1" ht="12.8" customHeight="1" x14ac:dyDescent="0.2">
      <c r="A22" s="163">
        <v>45768</v>
      </c>
      <c r="B22" s="151">
        <v>72</v>
      </c>
      <c r="C22" s="151" t="s">
        <v>82</v>
      </c>
      <c r="D22" s="151" t="s">
        <v>76</v>
      </c>
      <c r="E22" s="151">
        <v>86</v>
      </c>
      <c r="F22" s="151">
        <v>85</v>
      </c>
      <c r="G22" s="151">
        <f t="shared" si="0"/>
        <v>75</v>
      </c>
      <c r="H22" s="151">
        <v>69.3</v>
      </c>
      <c r="I22" s="151">
        <v>121</v>
      </c>
      <c r="J22" s="162">
        <f t="shared" si="1"/>
        <v>14.7</v>
      </c>
      <c r="K22" s="156">
        <v>0</v>
      </c>
      <c r="L22" s="151">
        <v>14.7</v>
      </c>
      <c r="M22" s="164">
        <f>IF(E22&gt;0,ROUND(SUM($M$25*I22)/113+(H22-B22),0),0)</f>
        <v>11</v>
      </c>
    </row>
    <row r="23" spans="1:17" s="42" customFormat="1" ht="12.8" customHeight="1" x14ac:dyDescent="0.2">
      <c r="A23" s="163">
        <v>45770</v>
      </c>
      <c r="B23" s="151">
        <v>72</v>
      </c>
      <c r="C23" s="151" t="s">
        <v>89</v>
      </c>
      <c r="D23" s="151" t="s">
        <v>76</v>
      </c>
      <c r="E23" s="151">
        <v>83</v>
      </c>
      <c r="F23" s="151">
        <v>83</v>
      </c>
      <c r="G23" s="151">
        <f t="shared" si="0"/>
        <v>71</v>
      </c>
      <c r="H23" s="151">
        <v>69.400000000000006</v>
      </c>
      <c r="I23" s="151">
        <v>128</v>
      </c>
      <c r="J23" s="162">
        <f t="shared" si="1"/>
        <v>12</v>
      </c>
      <c r="K23" s="151"/>
      <c r="L23" s="151">
        <v>12</v>
      </c>
      <c r="M23" s="151">
        <f>IF(E23&gt;0,ROUND(SUM($M$25*I23)/113+(H23-B23),0),0)</f>
        <v>12</v>
      </c>
    </row>
    <row r="24" spans="1:17" s="42" customFormat="1" ht="12.8" customHeight="1" x14ac:dyDescent="0.2">
      <c r="A24" s="66"/>
      <c r="B24" s="67"/>
      <c r="C24" s="67"/>
      <c r="D24" s="67"/>
      <c r="E24" s="67"/>
      <c r="F24" s="81"/>
      <c r="G24" s="81"/>
      <c r="H24" s="82"/>
      <c r="I24" s="83"/>
      <c r="J24" s="68"/>
      <c r="K24" s="68"/>
      <c r="L24" s="68"/>
      <c r="M24" s="67"/>
    </row>
    <row r="25" spans="1:17" s="42" customFormat="1" ht="12.8" customHeight="1" x14ac:dyDescent="0.2">
      <c r="A25" s="84"/>
      <c r="B25" s="67"/>
      <c r="C25" s="67"/>
      <c r="D25" s="67"/>
      <c r="E25" s="67"/>
      <c r="F25" s="81"/>
      <c r="G25" s="81" t="s">
        <v>28</v>
      </c>
      <c r="H25" s="82" t="s">
        <v>28</v>
      </c>
      <c r="I25" s="85" t="s">
        <v>28</v>
      </c>
      <c r="J25" s="68" t="s">
        <v>28</v>
      </c>
      <c r="K25" s="86">
        <v>0</v>
      </c>
      <c r="L25" s="87">
        <f>SUM(L4:L23)</f>
        <v>104.9</v>
      </c>
      <c r="M25" s="87">
        <f>TRUNC(SUM(L25/8),1)</f>
        <v>13.1</v>
      </c>
      <c r="O25" s="44" t="s">
        <v>92</v>
      </c>
      <c r="P25" s="178"/>
      <c r="Q25" s="178"/>
    </row>
    <row r="26" spans="1:17" s="42" customFormat="1" ht="12.8" customHeight="1" x14ac:dyDescent="0.25">
      <c r="A26" s="88"/>
      <c r="B26" s="89"/>
      <c r="C26" s="89"/>
      <c r="D26" s="89"/>
      <c r="E26" s="89"/>
      <c r="F26" s="90"/>
      <c r="G26" s="81" t="s">
        <v>28</v>
      </c>
      <c r="H26" s="91"/>
      <c r="I26" s="92"/>
      <c r="J26" s="68" t="s">
        <v>28</v>
      </c>
      <c r="K26" s="68" t="s">
        <v>28</v>
      </c>
      <c r="L26" s="68"/>
      <c r="M26" s="67">
        <f>IF(E26&gt;0,ROUND(SUM($M$25*I26)/113+(H26-B26),0),0)</f>
        <v>0</v>
      </c>
      <c r="O26" s="52" t="s">
        <v>28</v>
      </c>
    </row>
    <row r="27" spans="1:17" s="42" customFormat="1" ht="12.45" x14ac:dyDescent="0.2">
      <c r="A27" s="163">
        <v>45775</v>
      </c>
      <c r="B27" s="151">
        <v>72</v>
      </c>
      <c r="C27" s="151" t="s">
        <v>108</v>
      </c>
      <c r="D27" s="151" t="s">
        <v>76</v>
      </c>
      <c r="E27" s="151">
        <v>85</v>
      </c>
      <c r="F27" s="151">
        <v>84</v>
      </c>
      <c r="G27" s="151">
        <f t="shared" ref="G27" si="2">(SUM(E27-M27))</f>
        <v>74</v>
      </c>
      <c r="H27" s="151">
        <v>69.7</v>
      </c>
      <c r="I27" s="151">
        <v>115</v>
      </c>
      <c r="J27" s="162">
        <f t="shared" ref="J27:J28" si="3">ROUND(SUM((F27-H27)*113/I27),1)-$K$25</f>
        <v>14.1</v>
      </c>
      <c r="K27" s="156">
        <v>0</v>
      </c>
      <c r="L27" s="151"/>
      <c r="M27" s="164">
        <f>IF(E27&gt;0,ROUND(SUM($M$25*I27)/113+(H27-B27),0),0)</f>
        <v>11</v>
      </c>
      <c r="N27" s="43"/>
      <c r="O27" s="52" t="s">
        <v>28</v>
      </c>
      <c r="P27" s="43"/>
      <c r="Q27" s="54"/>
    </row>
    <row r="28" spans="1:17" s="42" customFormat="1" ht="12.8" customHeight="1" x14ac:dyDescent="0.2">
      <c r="A28" s="163">
        <v>45777</v>
      </c>
      <c r="B28" s="42">
        <v>72</v>
      </c>
      <c r="C28" s="42" t="s">
        <v>75</v>
      </c>
      <c r="D28" s="42" t="s">
        <v>76</v>
      </c>
      <c r="E28" s="42">
        <v>84</v>
      </c>
      <c r="F28" s="42">
        <v>84</v>
      </c>
      <c r="G28" s="42">
        <f>(SUM(E28-M28))</f>
        <v>73</v>
      </c>
      <c r="H28" s="42">
        <v>69</v>
      </c>
      <c r="I28" s="42">
        <v>120</v>
      </c>
      <c r="J28" s="162">
        <f t="shared" si="3"/>
        <v>14.1</v>
      </c>
      <c r="M28" s="42">
        <f>IF(E28&gt;0,ROUND(SUM($M$25*I28)/113+(H28-B28),0),0)</f>
        <v>11</v>
      </c>
      <c r="O28" s="52" t="s">
        <v>28</v>
      </c>
    </row>
    <row r="29" spans="1:17" ht="12.8" customHeight="1" x14ac:dyDescent="0.2">
      <c r="O29" s="39" t="s">
        <v>28</v>
      </c>
    </row>
    <row r="30" spans="1:17" ht="12.8" customHeight="1" x14ac:dyDescent="0.2">
      <c r="O30" s="39" t="s">
        <v>28</v>
      </c>
    </row>
    <row r="31" spans="1:17" ht="12.8" customHeight="1" x14ac:dyDescent="0.2">
      <c r="O31" s="39" t="s">
        <v>28</v>
      </c>
    </row>
    <row r="32" spans="1:17" ht="12.8" customHeight="1" x14ac:dyDescent="0.2">
      <c r="O32" s="39" t="s">
        <v>28</v>
      </c>
    </row>
    <row r="33" spans="15:15" ht="12.8" customHeight="1" x14ac:dyDescent="0.2">
      <c r="O33" s="2" t="s">
        <v>28</v>
      </c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94" priority="2" stopIfTrue="1" operator="equal">
      <formula>0</formula>
    </cfRule>
    <cfRule type="cellIs" dxfId="93" priority="3" stopIfTrue="1" operator="lessThanOrEqual">
      <formula>$M$25-10</formula>
    </cfRule>
    <cfRule type="cellIs" dxfId="92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M33"/>
  <sheetViews>
    <sheetView zoomScale="110" workbookViewId="0">
      <selection activeCell="J31" sqref="J31"/>
    </sheetView>
  </sheetViews>
  <sheetFormatPr defaultColWidth="8.875" defaultRowHeight="12.45" x14ac:dyDescent="0.2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customWidth="1"/>
    <col min="6" max="6" width="8.375" customWidth="1"/>
    <col min="7" max="7" width="6.125" customWidth="1"/>
    <col min="8" max="8" width="7" style="26" customWidth="1"/>
    <col min="9" max="9" width="6.125" customWidth="1"/>
    <col min="10" max="10" width="7.125" style="25" customWidth="1"/>
    <col min="11" max="11" width="5.75" style="25" customWidth="1"/>
    <col min="12" max="12" width="7.625" style="25" customWidth="1"/>
    <col min="13" max="13" width="9.75" customWidth="1"/>
  </cols>
  <sheetData>
    <row r="1" spans="1:65" ht="25.55" customHeight="1" x14ac:dyDescent="0.2">
      <c r="A1" s="174" t="s">
        <v>131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2.8" customHeight="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29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31" t="s">
        <v>72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2.8" customHeight="1" x14ac:dyDescent="0.25">
      <c r="A3" s="28"/>
      <c r="B3" s="29"/>
      <c r="C3" s="29"/>
      <c r="D3" s="29"/>
      <c r="E3" s="29"/>
      <c r="F3" s="29"/>
      <c r="G3" s="29"/>
      <c r="H3" s="30"/>
      <c r="I3" s="29"/>
      <c r="J3" s="30"/>
      <c r="K3" s="30"/>
      <c r="L3" s="30"/>
      <c r="M3" s="31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ht="13.1" x14ac:dyDescent="0.25">
      <c r="A4" s="66">
        <v>45343</v>
      </c>
      <c r="B4" s="67">
        <v>72</v>
      </c>
      <c r="C4" s="67" t="s">
        <v>89</v>
      </c>
      <c r="D4" s="67" t="s">
        <v>76</v>
      </c>
      <c r="E4" s="67">
        <v>102</v>
      </c>
      <c r="F4" s="67">
        <v>102</v>
      </c>
      <c r="G4" s="67">
        <f t="shared" ref="G4:G13" si="0">(SUM(E4-M4))</f>
        <v>86</v>
      </c>
      <c r="H4" s="67">
        <v>69.400000000000006</v>
      </c>
      <c r="I4" s="67">
        <v>128</v>
      </c>
      <c r="J4" s="68">
        <f t="shared" ref="J4:J6" si="1">ROUND(SUM((F4-H4)*113/I4),1)-$K$26</f>
        <v>28.8</v>
      </c>
      <c r="K4" s="86">
        <v>0</v>
      </c>
      <c r="L4" s="68" t="s">
        <v>132</v>
      </c>
      <c r="M4" s="67">
        <v>16</v>
      </c>
      <c r="R4" s="29"/>
      <c r="S4" s="29" t="s">
        <v>133</v>
      </c>
      <c r="T4" s="29"/>
      <c r="U4" s="29"/>
    </row>
    <row r="5" spans="1:65" ht="12.8" customHeight="1" x14ac:dyDescent="0.2">
      <c r="A5" s="24">
        <v>45371</v>
      </c>
      <c r="B5">
        <v>72</v>
      </c>
      <c r="C5" t="s">
        <v>77</v>
      </c>
      <c r="D5" t="s">
        <v>76</v>
      </c>
      <c r="E5">
        <v>99</v>
      </c>
      <c r="F5">
        <v>97</v>
      </c>
      <c r="G5">
        <f t="shared" si="0"/>
        <v>82</v>
      </c>
      <c r="H5">
        <v>69</v>
      </c>
      <c r="I5">
        <v>118</v>
      </c>
      <c r="J5" s="25">
        <f t="shared" si="1"/>
        <v>26.8</v>
      </c>
      <c r="K5" s="65">
        <v>0</v>
      </c>
      <c r="L5" s="25" t="s">
        <v>28</v>
      </c>
      <c r="M5">
        <v>17</v>
      </c>
      <c r="R5" s="2" t="s">
        <v>28</v>
      </c>
      <c r="S5" s="93" t="s">
        <v>134</v>
      </c>
      <c r="T5">
        <v>1</v>
      </c>
    </row>
    <row r="6" spans="1:65" ht="12.8" customHeight="1" x14ac:dyDescent="0.2">
      <c r="A6" s="24">
        <v>45378</v>
      </c>
      <c r="B6">
        <v>72</v>
      </c>
      <c r="C6" t="s">
        <v>73</v>
      </c>
      <c r="D6" t="s">
        <v>74</v>
      </c>
      <c r="E6">
        <v>89</v>
      </c>
      <c r="F6">
        <v>89</v>
      </c>
      <c r="G6">
        <f t="shared" si="0"/>
        <v>70</v>
      </c>
      <c r="H6">
        <v>69.599999999999994</v>
      </c>
      <c r="I6">
        <v>124</v>
      </c>
      <c r="J6" s="25">
        <f t="shared" si="1"/>
        <v>17.7</v>
      </c>
      <c r="K6" s="34">
        <v>0</v>
      </c>
      <c r="L6">
        <v>17.7</v>
      </c>
      <c r="M6">
        <v>19</v>
      </c>
      <c r="S6" s="93" t="s">
        <v>135</v>
      </c>
      <c r="T6">
        <v>2</v>
      </c>
    </row>
    <row r="7" spans="1:65" ht="12.8" customHeight="1" x14ac:dyDescent="0.2">
      <c r="A7" s="24">
        <v>45383</v>
      </c>
      <c r="B7">
        <v>70</v>
      </c>
      <c r="C7" t="s">
        <v>136</v>
      </c>
      <c r="D7" t="s">
        <v>80</v>
      </c>
      <c r="E7">
        <v>94</v>
      </c>
      <c r="F7">
        <v>94</v>
      </c>
      <c r="G7">
        <f t="shared" si="0"/>
        <v>79</v>
      </c>
      <c r="H7" s="26">
        <v>66</v>
      </c>
      <c r="I7">
        <v>111</v>
      </c>
      <c r="J7" s="25">
        <f>ROUND(SUM((F7-H7)*113/I7),1)</f>
        <v>28.5</v>
      </c>
      <c r="K7" s="69">
        <v>0</v>
      </c>
      <c r="M7">
        <v>15</v>
      </c>
      <c r="S7" s="93" t="s">
        <v>137</v>
      </c>
      <c r="T7">
        <v>3</v>
      </c>
    </row>
    <row r="8" spans="1:65" ht="12.8" customHeight="1" x14ac:dyDescent="0.2">
      <c r="A8" s="24">
        <v>45413</v>
      </c>
      <c r="B8">
        <v>70</v>
      </c>
      <c r="C8" t="s">
        <v>79</v>
      </c>
      <c r="D8" t="s">
        <v>80</v>
      </c>
      <c r="E8">
        <v>91</v>
      </c>
      <c r="F8">
        <v>91</v>
      </c>
      <c r="G8">
        <f t="shared" si="0"/>
        <v>73</v>
      </c>
      <c r="H8">
        <v>67.5</v>
      </c>
      <c r="I8">
        <v>121</v>
      </c>
      <c r="J8" s="25">
        <f t="shared" ref="J8:J13" si="2">ROUND(SUM((F8-H8)*113/I8),1)-$K$26</f>
        <v>21.9</v>
      </c>
      <c r="K8" s="34">
        <v>0</v>
      </c>
      <c r="M8">
        <v>18</v>
      </c>
      <c r="S8" s="93" t="s">
        <v>138</v>
      </c>
      <c r="T8">
        <v>4</v>
      </c>
    </row>
    <row r="9" spans="1:65" ht="12.8" customHeight="1" x14ac:dyDescent="0.2">
      <c r="A9" s="24">
        <v>45420</v>
      </c>
      <c r="B9">
        <v>72</v>
      </c>
      <c r="C9" t="s">
        <v>81</v>
      </c>
      <c r="D9" t="s">
        <v>76</v>
      </c>
      <c r="E9">
        <v>95</v>
      </c>
      <c r="F9">
        <v>95</v>
      </c>
      <c r="G9">
        <f t="shared" si="0"/>
        <v>74</v>
      </c>
      <c r="H9">
        <v>70.900000000000006</v>
      </c>
      <c r="I9">
        <v>127</v>
      </c>
      <c r="J9" s="25">
        <f t="shared" si="2"/>
        <v>21.4</v>
      </c>
      <c r="K9" s="34">
        <v>0</v>
      </c>
      <c r="L9" t="s">
        <v>28</v>
      </c>
      <c r="M9">
        <v>21</v>
      </c>
      <c r="S9" s="93" t="s">
        <v>139</v>
      </c>
      <c r="T9">
        <v>5</v>
      </c>
    </row>
    <row r="10" spans="1:65" ht="12.8" customHeight="1" x14ac:dyDescent="0.2">
      <c r="A10" s="24">
        <v>45446</v>
      </c>
      <c r="B10">
        <v>72</v>
      </c>
      <c r="C10" t="s">
        <v>125</v>
      </c>
      <c r="D10" t="s">
        <v>76</v>
      </c>
      <c r="E10">
        <v>96</v>
      </c>
      <c r="F10">
        <v>91</v>
      </c>
      <c r="G10">
        <f t="shared" si="0"/>
        <v>78</v>
      </c>
      <c r="H10">
        <v>68.8</v>
      </c>
      <c r="I10">
        <v>122</v>
      </c>
      <c r="J10" s="25">
        <f t="shared" si="2"/>
        <v>20.6</v>
      </c>
      <c r="K10" s="69">
        <v>0</v>
      </c>
      <c r="L10" s="25">
        <v>20.6</v>
      </c>
      <c r="M10">
        <v>18</v>
      </c>
      <c r="S10" s="93" t="s">
        <v>140</v>
      </c>
      <c r="T10">
        <v>6</v>
      </c>
    </row>
    <row r="11" spans="1:65" ht="12.8" customHeight="1" x14ac:dyDescent="0.2">
      <c r="A11" s="24">
        <v>45476</v>
      </c>
      <c r="B11">
        <v>72</v>
      </c>
      <c r="C11" t="s">
        <v>126</v>
      </c>
      <c r="D11" t="s">
        <v>76</v>
      </c>
      <c r="E11">
        <v>91</v>
      </c>
      <c r="F11">
        <v>91</v>
      </c>
      <c r="G11">
        <f t="shared" si="0"/>
        <v>73</v>
      </c>
      <c r="H11">
        <v>69.3</v>
      </c>
      <c r="I11">
        <v>121</v>
      </c>
      <c r="J11" s="25">
        <f t="shared" si="2"/>
        <v>20.3</v>
      </c>
      <c r="K11" s="69">
        <v>0</v>
      </c>
      <c r="L11" s="25">
        <v>20.3</v>
      </c>
      <c r="M11">
        <v>18</v>
      </c>
      <c r="S11" s="93" t="s">
        <v>141</v>
      </c>
      <c r="T11">
        <v>7</v>
      </c>
    </row>
    <row r="12" spans="1:65" ht="12.8" customHeight="1" x14ac:dyDescent="0.2">
      <c r="A12" s="24">
        <v>45504</v>
      </c>
      <c r="B12">
        <v>72</v>
      </c>
      <c r="C12" t="s">
        <v>81</v>
      </c>
      <c r="D12" t="s">
        <v>76</v>
      </c>
      <c r="E12">
        <v>102</v>
      </c>
      <c r="F12">
        <v>99</v>
      </c>
      <c r="G12">
        <f t="shared" si="0"/>
        <v>81</v>
      </c>
      <c r="H12" s="26">
        <v>70.900000000000006</v>
      </c>
      <c r="I12">
        <v>127</v>
      </c>
      <c r="J12" s="25">
        <f t="shared" si="2"/>
        <v>25</v>
      </c>
      <c r="K12" s="61">
        <v>0</v>
      </c>
      <c r="M12">
        <v>21</v>
      </c>
      <c r="S12" s="93" t="s">
        <v>142</v>
      </c>
      <c r="T12">
        <v>8</v>
      </c>
    </row>
    <row r="13" spans="1:65" ht="12.8" customHeight="1" x14ac:dyDescent="0.2">
      <c r="A13" s="24">
        <v>45518</v>
      </c>
      <c r="B13">
        <v>71</v>
      </c>
      <c r="C13" t="s">
        <v>78</v>
      </c>
      <c r="D13" t="s">
        <v>76</v>
      </c>
      <c r="E13">
        <v>91</v>
      </c>
      <c r="F13">
        <v>91</v>
      </c>
      <c r="G13">
        <f t="shared" si="0"/>
        <v>73</v>
      </c>
      <c r="H13" s="26">
        <v>68.2</v>
      </c>
      <c r="I13">
        <v>121</v>
      </c>
      <c r="J13" s="25">
        <f t="shared" si="2"/>
        <v>21.3</v>
      </c>
      <c r="K13" s="69">
        <v>0</v>
      </c>
      <c r="L13" s="25" t="s">
        <v>28</v>
      </c>
      <c r="M13">
        <v>18</v>
      </c>
    </row>
    <row r="14" spans="1:65" ht="12.8" customHeight="1" x14ac:dyDescent="0.2">
      <c r="J14" s="25" t="s">
        <v>28</v>
      </c>
      <c r="M14">
        <v>0</v>
      </c>
    </row>
    <row r="15" spans="1:65" ht="12.8" customHeight="1" x14ac:dyDescent="0.2">
      <c r="J15" s="25" t="s">
        <v>28</v>
      </c>
      <c r="K15" s="69">
        <v>0</v>
      </c>
      <c r="M15">
        <v>0</v>
      </c>
    </row>
    <row r="16" spans="1:65" ht="12.8" customHeight="1" x14ac:dyDescent="0.2">
      <c r="J16" s="25" t="s">
        <v>28</v>
      </c>
      <c r="K16" s="34">
        <v>0</v>
      </c>
      <c r="L16" s="25" t="s">
        <v>28</v>
      </c>
      <c r="M16">
        <v>0</v>
      </c>
    </row>
    <row r="17" spans="1:17" ht="12.8" customHeight="1" x14ac:dyDescent="0.2">
      <c r="J17" s="25" t="s">
        <v>28</v>
      </c>
      <c r="K17" s="65">
        <v>0</v>
      </c>
      <c r="M17">
        <v>0</v>
      </c>
    </row>
    <row r="18" spans="1:17" ht="12.8" customHeight="1" x14ac:dyDescent="0.2">
      <c r="J18" s="25" t="s">
        <v>28</v>
      </c>
      <c r="K18" s="65">
        <v>0</v>
      </c>
      <c r="M18">
        <v>0</v>
      </c>
    </row>
    <row r="19" spans="1:17" ht="12.8" customHeight="1" x14ac:dyDescent="0.2">
      <c r="J19" s="25" t="s">
        <v>28</v>
      </c>
      <c r="K19" s="65">
        <v>0</v>
      </c>
      <c r="L19" s="25" t="s">
        <v>28</v>
      </c>
      <c r="M19">
        <v>0</v>
      </c>
    </row>
    <row r="20" spans="1:17" ht="12.8" customHeight="1" x14ac:dyDescent="0.2">
      <c r="J20" s="25" t="s">
        <v>28</v>
      </c>
      <c r="K20" s="34">
        <v>0</v>
      </c>
      <c r="M20">
        <v>0</v>
      </c>
    </row>
    <row r="21" spans="1:17" ht="12.8" customHeight="1" x14ac:dyDescent="0.2">
      <c r="J21" s="25" t="s">
        <v>28</v>
      </c>
      <c r="L21" s="25" t="s">
        <v>28</v>
      </c>
      <c r="M21">
        <v>0</v>
      </c>
    </row>
    <row r="22" spans="1:17" ht="12.8" customHeight="1" x14ac:dyDescent="0.2">
      <c r="J22" s="25" t="s">
        <v>28</v>
      </c>
      <c r="K22" s="62">
        <v>0</v>
      </c>
      <c r="M22">
        <v>0</v>
      </c>
    </row>
    <row r="23" spans="1:17" ht="12.8" customHeight="1" x14ac:dyDescent="0.2">
      <c r="J23" s="25" t="s">
        <v>28</v>
      </c>
      <c r="K23" s="61">
        <v>0</v>
      </c>
      <c r="M23">
        <v>0</v>
      </c>
    </row>
    <row r="24" spans="1:17" ht="12.8" customHeight="1" x14ac:dyDescent="0.2"/>
    <row r="25" spans="1:17" ht="12.8" customHeight="1" x14ac:dyDescent="0.2">
      <c r="A25" s="36"/>
      <c r="G25" t="s">
        <v>28</v>
      </c>
      <c r="H25" s="37" t="s">
        <v>28</v>
      </c>
      <c r="I25" s="37" t="s">
        <v>28</v>
      </c>
      <c r="J25" s="25" t="s">
        <v>28</v>
      </c>
      <c r="K25" s="62">
        <v>0</v>
      </c>
      <c r="L25" s="38">
        <f>SUM(L4:L23)</f>
        <v>58.599999999999994</v>
      </c>
      <c r="M25" s="38">
        <f>TRUNC(SUM(L25/3),1)</f>
        <v>19.5</v>
      </c>
      <c r="O25" s="25" t="s">
        <v>92</v>
      </c>
      <c r="P25" s="176"/>
      <c r="Q25" s="176"/>
    </row>
    <row r="26" spans="1:17" ht="12.8" customHeight="1" x14ac:dyDescent="0.2">
      <c r="A26" s="94"/>
      <c r="B26" s="72"/>
      <c r="C26" s="72"/>
      <c r="D26" s="72"/>
      <c r="E26" s="72"/>
      <c r="F26" s="72"/>
      <c r="G26" t="s">
        <v>28</v>
      </c>
      <c r="H26" s="95"/>
      <c r="I26" s="72"/>
      <c r="J26" s="25" t="s">
        <v>28</v>
      </c>
      <c r="K26" s="34">
        <v>0</v>
      </c>
      <c r="M26">
        <f>IF(E26&gt;0,ROUND(SUM($M$25*I26)/113+(H26-B26),0),0)</f>
        <v>0</v>
      </c>
      <c r="O26" s="39" t="s">
        <v>28</v>
      </c>
    </row>
    <row r="27" spans="1:17" x14ac:dyDescent="0.2">
      <c r="N27" s="26"/>
      <c r="O27" s="39" t="s">
        <v>28</v>
      </c>
      <c r="P27" s="26"/>
      <c r="Q27" s="40"/>
    </row>
    <row r="28" spans="1:17" ht="12.8" customHeight="1" x14ac:dyDescent="0.2">
      <c r="O28" s="39" t="s">
        <v>28</v>
      </c>
    </row>
    <row r="29" spans="1:17" ht="12.8" customHeight="1" x14ac:dyDescent="0.2">
      <c r="O29" s="39" t="s">
        <v>28</v>
      </c>
    </row>
    <row r="30" spans="1:17" ht="12.8" customHeight="1" x14ac:dyDescent="0.2">
      <c r="O30" s="39" t="s">
        <v>28</v>
      </c>
    </row>
    <row r="31" spans="1:17" ht="12.8" customHeight="1" x14ac:dyDescent="0.2">
      <c r="O31" s="39" t="s">
        <v>28</v>
      </c>
    </row>
    <row r="32" spans="1:17" ht="12.8" customHeight="1" x14ac:dyDescent="0.2">
      <c r="O32" s="39" t="s">
        <v>28</v>
      </c>
    </row>
    <row r="33" spans="15:15" ht="12.8" customHeight="1" x14ac:dyDescent="0.2">
      <c r="O33" s="2" t="s">
        <v>28</v>
      </c>
    </row>
  </sheetData>
  <sortState xmlns:xlrd2="http://schemas.microsoft.com/office/spreadsheetml/2017/richdata2" ref="A6:M23">
    <sortCondition ref="A4:A23"/>
  </sortState>
  <mergeCells count="2">
    <mergeCell ref="A1:M1"/>
    <mergeCell ref="P25:Q25"/>
  </mergeCells>
  <conditionalFormatting sqref="J30:J32">
    <cfRule type="cellIs" dxfId="91" priority="1" operator="equal">
      <formula>0</formula>
    </cfRule>
    <cfRule type="cellIs" dxfId="90" priority="2" operator="lessThanOrEqual">
      <formula>$M$25-10</formula>
    </cfRule>
    <cfRule type="cellIs" dxfId="89" priority="3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M37"/>
  <sheetViews>
    <sheetView topLeftCell="A2" zoomScale="110" workbookViewId="0">
      <selection activeCell="A27" sqref="A27"/>
    </sheetView>
  </sheetViews>
  <sheetFormatPr defaultColWidth="8.875" defaultRowHeight="15.05" x14ac:dyDescent="0.25"/>
  <cols>
    <col min="1" max="1" width="8.375" style="24" customWidth="1"/>
    <col min="2" max="2" width="3.625" customWidth="1"/>
    <col min="3" max="3" width="21.75" customWidth="1"/>
    <col min="4" max="4" width="7" customWidth="1"/>
    <col min="5" max="5" width="6.125" style="3" customWidth="1"/>
    <col min="6" max="6" width="8.375" style="96" customWidth="1"/>
    <col min="7" max="7" width="6.125" customWidth="1"/>
    <col min="8" max="8" width="7" style="97" customWidth="1"/>
    <col min="9" max="9" width="6.125" style="96" customWidth="1"/>
    <col min="10" max="10" width="7.125" style="97" customWidth="1"/>
    <col min="11" max="11" width="5.75" style="97" customWidth="1"/>
    <col min="12" max="12" width="7.625" style="97" customWidth="1"/>
    <col min="13" max="13" width="9.75" style="97" customWidth="1"/>
  </cols>
  <sheetData>
    <row r="1" spans="1:65" ht="25.55" customHeight="1" x14ac:dyDescent="0.2">
      <c r="A1" s="174" t="s">
        <v>143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65" ht="13.1" x14ac:dyDescent="0.25">
      <c r="A2" s="28" t="s">
        <v>60</v>
      </c>
      <c r="B2" s="29" t="s">
        <v>61</v>
      </c>
      <c r="C2" s="29" t="s">
        <v>62</v>
      </c>
      <c r="D2" s="29" t="s">
        <v>63</v>
      </c>
      <c r="E2" s="98" t="s">
        <v>64</v>
      </c>
      <c r="F2" s="29" t="s">
        <v>65</v>
      </c>
      <c r="G2" s="29" t="s">
        <v>66</v>
      </c>
      <c r="H2" s="30" t="s">
        <v>67</v>
      </c>
      <c r="I2" s="29" t="s">
        <v>68</v>
      </c>
      <c r="J2" s="30" t="s">
        <v>69</v>
      </c>
      <c r="K2" s="30" t="s">
        <v>70</v>
      </c>
      <c r="L2" s="30" t="s">
        <v>71</v>
      </c>
      <c r="M2" s="99" t="s">
        <v>72</v>
      </c>
      <c r="N2" s="29"/>
      <c r="O2" s="29"/>
      <c r="P2" s="100"/>
      <c r="Q2" s="29"/>
      <c r="R2" s="29"/>
      <c r="S2" s="29"/>
      <c r="T2" s="29"/>
      <c r="U2" s="29"/>
      <c r="V2" s="29"/>
      <c r="W2" s="29"/>
      <c r="X2" s="29"/>
      <c r="Y2" s="25"/>
      <c r="Z2" s="25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3.1" x14ac:dyDescent="0.25">
      <c r="A3" s="28"/>
      <c r="B3" s="29"/>
      <c r="C3" s="29"/>
      <c r="D3" s="29"/>
      <c r="E3" s="98"/>
      <c r="F3" s="29"/>
      <c r="G3" s="29"/>
      <c r="H3" s="30"/>
      <c r="I3" s="29"/>
      <c r="J3" s="30"/>
      <c r="K3" s="30"/>
      <c r="L3" s="30"/>
      <c r="M3" s="30"/>
      <c r="N3" s="29"/>
      <c r="O3" s="29"/>
      <c r="P3" s="100"/>
      <c r="Q3" s="29"/>
      <c r="R3" s="29"/>
      <c r="S3" s="29"/>
      <c r="T3" s="29"/>
      <c r="U3" s="29"/>
      <c r="V3" s="29"/>
      <c r="W3" s="29"/>
      <c r="X3" s="29"/>
      <c r="Y3" s="25"/>
      <c r="Z3" s="25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ht="12.45" x14ac:dyDescent="0.2">
      <c r="A4" s="24">
        <v>45448</v>
      </c>
      <c r="B4">
        <v>72</v>
      </c>
      <c r="C4" t="s">
        <v>89</v>
      </c>
      <c r="D4" t="s">
        <v>102</v>
      </c>
      <c r="E4">
        <v>97</v>
      </c>
      <c r="F4">
        <v>97</v>
      </c>
      <c r="G4">
        <f t="shared" ref="G4:G23" si="0">(SUM(E4-M4))</f>
        <v>73</v>
      </c>
      <c r="H4">
        <v>66.900000000000006</v>
      </c>
      <c r="I4">
        <v>123</v>
      </c>
      <c r="J4" s="25">
        <f t="shared" ref="J4:J23" si="1">ROUND(SUM((F4-H4)*113/I4),1)-$K$25</f>
        <v>27.7</v>
      </c>
      <c r="K4" s="25"/>
      <c r="L4" s="25">
        <v>27.7</v>
      </c>
      <c r="M4">
        <v>24</v>
      </c>
    </row>
    <row r="5" spans="1:65" ht="12.45" x14ac:dyDescent="0.2">
      <c r="A5" s="24">
        <v>45453</v>
      </c>
      <c r="B5">
        <v>71</v>
      </c>
      <c r="C5" t="s">
        <v>78</v>
      </c>
      <c r="D5" t="s">
        <v>95</v>
      </c>
      <c r="E5" s="3">
        <v>96</v>
      </c>
      <c r="F5" s="1">
        <v>96</v>
      </c>
      <c r="G5">
        <f t="shared" si="0"/>
        <v>76</v>
      </c>
      <c r="H5" s="68">
        <v>65.099999999999994</v>
      </c>
      <c r="I5" s="1">
        <v>112</v>
      </c>
      <c r="J5" s="25">
        <f t="shared" si="1"/>
        <v>31.2</v>
      </c>
      <c r="K5" s="65">
        <v>0</v>
      </c>
      <c r="L5" s="68"/>
      <c r="M5" s="101">
        <v>20</v>
      </c>
    </row>
    <row r="6" spans="1:65" ht="12.45" x14ac:dyDescent="0.2">
      <c r="A6" s="24">
        <v>45455</v>
      </c>
      <c r="B6">
        <v>72</v>
      </c>
      <c r="C6" t="s">
        <v>96</v>
      </c>
      <c r="D6" t="s">
        <v>74</v>
      </c>
      <c r="E6">
        <v>105</v>
      </c>
      <c r="F6">
        <v>105</v>
      </c>
      <c r="G6">
        <f t="shared" si="0"/>
        <v>79</v>
      </c>
      <c r="H6">
        <v>68.3</v>
      </c>
      <c r="I6">
        <v>125</v>
      </c>
      <c r="J6" s="25">
        <f t="shared" si="1"/>
        <v>33.200000000000003</v>
      </c>
      <c r="K6" s="61">
        <v>0</v>
      </c>
      <c r="L6" s="25"/>
      <c r="M6">
        <v>26</v>
      </c>
    </row>
    <row r="7" spans="1:65" ht="12.45" x14ac:dyDescent="0.2">
      <c r="A7" s="24">
        <v>45462</v>
      </c>
      <c r="B7">
        <v>72</v>
      </c>
      <c r="C7" t="s">
        <v>77</v>
      </c>
      <c r="D7" t="s">
        <v>95</v>
      </c>
      <c r="E7">
        <v>96</v>
      </c>
      <c r="F7">
        <v>95</v>
      </c>
      <c r="G7">
        <f t="shared" si="0"/>
        <v>76</v>
      </c>
      <c r="H7">
        <v>66.2</v>
      </c>
      <c r="I7">
        <v>111</v>
      </c>
      <c r="J7" s="25">
        <f t="shared" si="1"/>
        <v>29.3</v>
      </c>
      <c r="K7" s="25"/>
      <c r="L7" s="25">
        <v>29.3</v>
      </c>
      <c r="M7">
        <v>20</v>
      </c>
    </row>
    <row r="8" spans="1:65" ht="12.45" x14ac:dyDescent="0.2">
      <c r="A8" s="24">
        <v>45470</v>
      </c>
      <c r="B8">
        <v>72</v>
      </c>
      <c r="C8" t="s">
        <v>105</v>
      </c>
      <c r="D8" t="s">
        <v>102</v>
      </c>
      <c r="E8">
        <v>103</v>
      </c>
      <c r="F8">
        <v>98</v>
      </c>
      <c r="G8">
        <f t="shared" si="0"/>
        <v>81</v>
      </c>
      <c r="H8">
        <v>66.3</v>
      </c>
      <c r="I8">
        <v>119</v>
      </c>
      <c r="J8" s="25">
        <f t="shared" si="1"/>
        <v>30.1</v>
      </c>
      <c r="K8" s="61">
        <v>0</v>
      </c>
      <c r="L8" s="25"/>
      <c r="M8">
        <v>22</v>
      </c>
    </row>
    <row r="9" spans="1:65" ht="12.45" x14ac:dyDescent="0.2">
      <c r="A9" s="24">
        <v>45502</v>
      </c>
      <c r="B9">
        <v>70</v>
      </c>
      <c r="C9" t="s">
        <v>111</v>
      </c>
      <c r="D9" t="s">
        <v>102</v>
      </c>
      <c r="E9">
        <v>92</v>
      </c>
      <c r="F9">
        <v>92</v>
      </c>
      <c r="G9">
        <f t="shared" si="0"/>
        <v>69</v>
      </c>
      <c r="H9">
        <v>65.599999999999994</v>
      </c>
      <c r="I9">
        <v>116</v>
      </c>
      <c r="J9" s="25">
        <f t="shared" si="1"/>
        <v>25.7</v>
      </c>
      <c r="K9" s="61">
        <v>0</v>
      </c>
      <c r="L9" s="25">
        <v>25.7</v>
      </c>
      <c r="M9">
        <v>23</v>
      </c>
    </row>
    <row r="10" spans="1:65" ht="12.45" x14ac:dyDescent="0.2">
      <c r="A10" s="24">
        <v>45509</v>
      </c>
      <c r="B10">
        <v>71</v>
      </c>
      <c r="C10" t="s">
        <v>78</v>
      </c>
      <c r="D10" t="s">
        <v>95</v>
      </c>
      <c r="E10" s="3">
        <v>91</v>
      </c>
      <c r="F10" s="1">
        <v>91</v>
      </c>
      <c r="G10">
        <f t="shared" si="0"/>
        <v>71</v>
      </c>
      <c r="H10" s="68">
        <v>65.099999999999994</v>
      </c>
      <c r="I10" s="1">
        <v>112</v>
      </c>
      <c r="J10" s="25">
        <f t="shared" si="1"/>
        <v>26.1</v>
      </c>
      <c r="K10" s="65">
        <v>0</v>
      </c>
      <c r="L10" s="68">
        <v>26.1</v>
      </c>
      <c r="M10" s="101">
        <v>20</v>
      </c>
    </row>
    <row r="11" spans="1:65" ht="12.45" x14ac:dyDescent="0.2">
      <c r="A11" s="24">
        <v>45518</v>
      </c>
      <c r="B11">
        <v>71</v>
      </c>
      <c r="C11" t="s">
        <v>78</v>
      </c>
      <c r="D11" t="s">
        <v>95</v>
      </c>
      <c r="E11">
        <v>92</v>
      </c>
      <c r="F11">
        <v>92</v>
      </c>
      <c r="G11">
        <f t="shared" si="0"/>
        <v>72</v>
      </c>
      <c r="H11">
        <v>65.099999999999994</v>
      </c>
      <c r="I11">
        <v>112</v>
      </c>
      <c r="J11" s="25">
        <f t="shared" si="1"/>
        <v>27.1</v>
      </c>
      <c r="K11" s="61">
        <v>0</v>
      </c>
      <c r="L11" s="25">
        <v>27.1</v>
      </c>
      <c r="M11">
        <v>20</v>
      </c>
    </row>
    <row r="12" spans="1:65" ht="12.45" x14ac:dyDescent="0.2">
      <c r="A12" s="24">
        <v>45523</v>
      </c>
      <c r="B12">
        <v>72</v>
      </c>
      <c r="C12" t="s">
        <v>106</v>
      </c>
      <c r="D12" t="s">
        <v>95</v>
      </c>
      <c r="E12" s="3">
        <v>106</v>
      </c>
      <c r="F12" s="1">
        <v>106</v>
      </c>
      <c r="G12">
        <f t="shared" si="0"/>
        <v>83</v>
      </c>
      <c r="H12" s="68">
        <v>67.3</v>
      </c>
      <c r="I12" s="1">
        <v>119</v>
      </c>
      <c r="J12" s="25">
        <f t="shared" si="1"/>
        <v>36.700000000000003</v>
      </c>
      <c r="K12" s="65">
        <v>0</v>
      </c>
      <c r="L12" s="68"/>
      <c r="M12" s="101">
        <v>23</v>
      </c>
    </row>
    <row r="13" spans="1:65" ht="12.45" x14ac:dyDescent="0.2">
      <c r="A13" s="24">
        <v>45546</v>
      </c>
      <c r="B13">
        <v>72</v>
      </c>
      <c r="C13" t="s">
        <v>73</v>
      </c>
      <c r="D13" t="s">
        <v>102</v>
      </c>
      <c r="E13" s="3">
        <v>96</v>
      </c>
      <c r="F13" s="1">
        <v>96</v>
      </c>
      <c r="G13" s="102">
        <f t="shared" si="0"/>
        <v>75</v>
      </c>
      <c r="H13" s="68">
        <v>65.900000000000006</v>
      </c>
      <c r="I13" s="1">
        <v>115</v>
      </c>
      <c r="J13" s="25">
        <f t="shared" si="1"/>
        <v>29.6</v>
      </c>
      <c r="K13" s="65">
        <v>0</v>
      </c>
      <c r="L13" s="68">
        <v>29.6</v>
      </c>
      <c r="M13" s="101">
        <v>21</v>
      </c>
    </row>
    <row r="14" spans="1:65" ht="12.45" x14ac:dyDescent="0.2">
      <c r="A14" s="24">
        <v>45565</v>
      </c>
      <c r="B14">
        <v>70</v>
      </c>
      <c r="C14" t="s">
        <v>79</v>
      </c>
      <c r="D14" t="s">
        <v>110</v>
      </c>
      <c r="E14" s="3">
        <v>98</v>
      </c>
      <c r="F14" s="1">
        <v>98</v>
      </c>
      <c r="G14">
        <f t="shared" si="0"/>
        <v>76</v>
      </c>
      <c r="H14" s="68">
        <v>65.3</v>
      </c>
      <c r="I14" s="1">
        <v>116</v>
      </c>
      <c r="J14" s="25">
        <f t="shared" si="1"/>
        <v>31.9</v>
      </c>
      <c r="K14" s="65">
        <v>0</v>
      </c>
      <c r="L14" s="68" t="s">
        <v>28</v>
      </c>
      <c r="M14" s="101">
        <v>22</v>
      </c>
    </row>
    <row r="15" spans="1:65" ht="12.45" x14ac:dyDescent="0.2">
      <c r="A15" s="24">
        <v>45586</v>
      </c>
      <c r="B15">
        <v>70</v>
      </c>
      <c r="C15" t="s">
        <v>144</v>
      </c>
      <c r="D15" t="s">
        <v>102</v>
      </c>
      <c r="E15" s="3">
        <v>84</v>
      </c>
      <c r="F15" s="1">
        <v>82</v>
      </c>
      <c r="G15" s="26">
        <f t="shared" si="0"/>
        <v>65</v>
      </c>
      <c r="H15" s="68">
        <v>63.7</v>
      </c>
      <c r="I15" s="1">
        <v>105</v>
      </c>
      <c r="J15" s="68">
        <f t="shared" si="1"/>
        <v>19.7</v>
      </c>
      <c r="K15" s="68"/>
      <c r="L15" s="68">
        <v>19.7</v>
      </c>
      <c r="M15" s="101">
        <v>19</v>
      </c>
    </row>
    <row r="16" spans="1:65" ht="12.45" x14ac:dyDescent="0.2">
      <c r="A16" s="24">
        <v>45595</v>
      </c>
      <c r="B16">
        <v>72</v>
      </c>
      <c r="C16" t="s">
        <v>105</v>
      </c>
      <c r="D16" t="s">
        <v>102</v>
      </c>
      <c r="E16" s="3">
        <v>104</v>
      </c>
      <c r="F16" s="3">
        <v>99</v>
      </c>
      <c r="G16">
        <f t="shared" si="0"/>
        <v>82</v>
      </c>
      <c r="H16" s="3">
        <v>66.3</v>
      </c>
      <c r="I16" s="3">
        <v>119</v>
      </c>
      <c r="J16" s="25">
        <f t="shared" si="1"/>
        <v>31.1</v>
      </c>
      <c r="K16" s="61">
        <v>0</v>
      </c>
      <c r="L16" s="25"/>
      <c r="M16" s="3">
        <v>22</v>
      </c>
    </row>
    <row r="17" spans="1:17" ht="12.45" x14ac:dyDescent="0.2">
      <c r="A17" s="24">
        <v>45600</v>
      </c>
      <c r="B17">
        <v>72</v>
      </c>
      <c r="C17" t="s">
        <v>106</v>
      </c>
      <c r="D17" t="s">
        <v>95</v>
      </c>
      <c r="E17" s="103">
        <v>102</v>
      </c>
      <c r="F17" s="104">
        <v>99</v>
      </c>
      <c r="G17" s="43">
        <f t="shared" si="0"/>
        <v>78</v>
      </c>
      <c r="H17" s="105">
        <v>67.3</v>
      </c>
      <c r="I17" s="104">
        <v>119</v>
      </c>
      <c r="J17" s="105">
        <f t="shared" si="1"/>
        <v>30.1</v>
      </c>
      <c r="K17" s="105"/>
      <c r="L17" s="105"/>
      <c r="M17" s="106">
        <v>24</v>
      </c>
    </row>
    <row r="18" spans="1:17" ht="12.45" x14ac:dyDescent="0.2">
      <c r="A18" s="24">
        <v>45621</v>
      </c>
      <c r="B18">
        <v>72</v>
      </c>
      <c r="C18" t="s">
        <v>109</v>
      </c>
      <c r="D18" t="s">
        <v>102</v>
      </c>
      <c r="E18" s="3">
        <v>108</v>
      </c>
      <c r="F18" s="104">
        <v>107</v>
      </c>
      <c r="G18" s="43">
        <f t="shared" si="0"/>
        <v>85</v>
      </c>
      <c r="H18" s="105">
        <v>67.3</v>
      </c>
      <c r="I18" s="104">
        <v>118</v>
      </c>
      <c r="J18" s="105">
        <f t="shared" si="1"/>
        <v>38</v>
      </c>
      <c r="K18" s="105"/>
      <c r="L18" s="105"/>
      <c r="M18" s="106">
        <v>23</v>
      </c>
    </row>
    <row r="19" spans="1:17" ht="12.45" x14ac:dyDescent="0.2">
      <c r="A19" s="24">
        <v>45644</v>
      </c>
      <c r="B19">
        <v>70</v>
      </c>
      <c r="C19" t="s">
        <v>111</v>
      </c>
      <c r="D19" t="s">
        <v>102</v>
      </c>
      <c r="E19" s="3">
        <v>96</v>
      </c>
      <c r="F19" s="1">
        <v>95</v>
      </c>
      <c r="G19" s="26">
        <f t="shared" si="0"/>
        <v>73</v>
      </c>
      <c r="H19" s="68">
        <v>65.599999999999994</v>
      </c>
      <c r="I19" s="1">
        <v>116</v>
      </c>
      <c r="J19" s="68">
        <f t="shared" si="1"/>
        <v>28.6</v>
      </c>
      <c r="K19" s="65">
        <v>0</v>
      </c>
      <c r="L19" s="68">
        <v>28.6</v>
      </c>
      <c r="M19" s="101">
        <v>23</v>
      </c>
    </row>
    <row r="20" spans="1:17" x14ac:dyDescent="0.25">
      <c r="A20" s="24">
        <v>45749</v>
      </c>
      <c r="B20">
        <v>72</v>
      </c>
      <c r="C20" t="s">
        <v>96</v>
      </c>
      <c r="D20" t="s">
        <v>74</v>
      </c>
      <c r="E20" s="3">
        <v>106</v>
      </c>
      <c r="F20" s="1">
        <v>105</v>
      </c>
      <c r="G20" s="26">
        <f t="shared" si="0"/>
        <v>80</v>
      </c>
      <c r="H20" s="68">
        <v>68.3</v>
      </c>
      <c r="I20" s="1">
        <v>125</v>
      </c>
      <c r="J20" s="68">
        <f t="shared" si="1"/>
        <v>33.200000000000003</v>
      </c>
      <c r="M20" s="101">
        <v>26</v>
      </c>
    </row>
    <row r="21" spans="1:17" ht="12.45" x14ac:dyDescent="0.2">
      <c r="A21" s="24">
        <v>45761</v>
      </c>
      <c r="B21">
        <v>72</v>
      </c>
      <c r="C21" t="s">
        <v>75</v>
      </c>
      <c r="D21" t="s">
        <v>95</v>
      </c>
      <c r="E21" s="3">
        <v>99</v>
      </c>
      <c r="F21" s="153">
        <v>97</v>
      </c>
      <c r="G21" s="26">
        <f t="shared" si="0"/>
        <v>79</v>
      </c>
      <c r="H21" s="152">
        <v>65.3</v>
      </c>
      <c r="I21" s="153">
        <v>115</v>
      </c>
      <c r="J21" s="152">
        <f t="shared" si="1"/>
        <v>31.1</v>
      </c>
      <c r="K21" s="152"/>
      <c r="L21" s="152"/>
      <c r="M21" s="154">
        <f>IF(E21&gt;0,ROUND(SUM($M$25*I21)/113+(H21-B21),0),0)</f>
        <v>20</v>
      </c>
    </row>
    <row r="22" spans="1:17" ht="12.45" x14ac:dyDescent="0.2">
      <c r="A22" s="24">
        <v>45763</v>
      </c>
      <c r="B22">
        <v>72</v>
      </c>
      <c r="C22" t="s">
        <v>77</v>
      </c>
      <c r="D22" t="s">
        <v>102</v>
      </c>
      <c r="E22" s="3">
        <v>100</v>
      </c>
      <c r="F22" s="153">
        <v>99</v>
      </c>
      <c r="G22" s="159">
        <f t="shared" si="0"/>
        <v>79</v>
      </c>
      <c r="H22" s="152">
        <v>66.7</v>
      </c>
      <c r="I22" s="153">
        <v>112</v>
      </c>
      <c r="J22" s="152">
        <f t="shared" si="1"/>
        <v>32.6</v>
      </c>
      <c r="K22" s="152"/>
      <c r="L22" s="152"/>
      <c r="M22" s="154">
        <f>IF(E22&gt;0,ROUND(SUM($M$25*I22)/113+(H22-B22),0),0)</f>
        <v>21</v>
      </c>
    </row>
    <row r="23" spans="1:17" ht="12.45" x14ac:dyDescent="0.2">
      <c r="A23" s="24">
        <v>45770</v>
      </c>
      <c r="B23">
        <v>72</v>
      </c>
      <c r="C23" t="s">
        <v>89</v>
      </c>
      <c r="D23" t="s">
        <v>102</v>
      </c>
      <c r="E23" s="3">
        <v>113</v>
      </c>
      <c r="F23" s="153">
        <v>111</v>
      </c>
      <c r="G23" s="159">
        <f t="shared" si="0"/>
        <v>89</v>
      </c>
      <c r="H23" s="152">
        <v>66.900000000000006</v>
      </c>
      <c r="I23" s="153">
        <v>123</v>
      </c>
      <c r="J23" s="152">
        <f t="shared" si="1"/>
        <v>40.5</v>
      </c>
      <c r="K23" s="152"/>
      <c r="L23" s="152"/>
      <c r="M23" s="154">
        <f>IF(E23&gt;0,ROUND(SUM($M$25*I23)/113+(H23-B23),0),0)</f>
        <v>24</v>
      </c>
    </row>
    <row r="25" spans="1:17" x14ac:dyDescent="0.25">
      <c r="A25" s="36"/>
      <c r="G25" t="s">
        <v>28</v>
      </c>
      <c r="H25" s="37" t="s">
        <v>28</v>
      </c>
      <c r="I25" s="96" t="s">
        <v>28</v>
      </c>
      <c r="J25" s="25" t="s">
        <v>28</v>
      </c>
      <c r="K25" s="56">
        <v>0</v>
      </c>
      <c r="L25" s="25">
        <f>SUM(L4:L23)</f>
        <v>213.79999999999998</v>
      </c>
      <c r="M25" s="25">
        <f>TRUNC(SUM(L25/8),1)</f>
        <v>26.7</v>
      </c>
      <c r="O25" t="s">
        <v>92</v>
      </c>
      <c r="P25" s="176"/>
      <c r="Q25" s="176"/>
    </row>
    <row r="26" spans="1:17" x14ac:dyDescent="0.25">
      <c r="G26" t="s">
        <v>28</v>
      </c>
      <c r="I26" s="96" t="s">
        <v>28</v>
      </c>
      <c r="J26" s="25" t="s">
        <v>28</v>
      </c>
      <c r="M26" s="101">
        <f>IF(E26&gt;0,ROUND(SUM($M$25*I26)/113+(H26-B26),0),0)</f>
        <v>0</v>
      </c>
      <c r="O26" s="39" t="s">
        <v>145</v>
      </c>
    </row>
    <row r="27" spans="1:17" x14ac:dyDescent="0.25">
      <c r="H27" s="166" t="s">
        <v>28</v>
      </c>
      <c r="O27" s="39" t="s">
        <v>28</v>
      </c>
      <c r="P27" s="26"/>
      <c r="Q27" s="40"/>
    </row>
    <row r="28" spans="1:17" x14ac:dyDescent="0.25">
      <c r="O28" s="39" t="s">
        <v>28</v>
      </c>
      <c r="P28" s="26"/>
      <c r="Q28" s="40"/>
    </row>
    <row r="29" spans="1:17" x14ac:dyDescent="0.25">
      <c r="O29" s="39" t="s">
        <v>28</v>
      </c>
      <c r="P29" s="26"/>
      <c r="Q29" s="40"/>
    </row>
    <row r="30" spans="1:17" x14ac:dyDescent="0.25">
      <c r="J30" s="25"/>
      <c r="O30" s="39" t="s">
        <v>28</v>
      </c>
    </row>
    <row r="31" spans="1:17" x14ac:dyDescent="0.25">
      <c r="J31" s="25"/>
      <c r="O31" s="39" t="s">
        <v>28</v>
      </c>
    </row>
    <row r="32" spans="1:17" x14ac:dyDescent="0.25">
      <c r="J32" s="25"/>
      <c r="O32" s="39" t="s">
        <v>28</v>
      </c>
    </row>
    <row r="33" spans="10:15" x14ac:dyDescent="0.25">
      <c r="J33" s="25"/>
      <c r="O33" s="2">
        <f>IF(E33&gt;0,ROUND(SUM(M30*I33)/113,0),0)</f>
        <v>0</v>
      </c>
    </row>
    <row r="34" spans="10:15" x14ac:dyDescent="0.25">
      <c r="J34" s="25"/>
    </row>
    <row r="35" spans="10:15" x14ac:dyDescent="0.25">
      <c r="J35" s="25"/>
    </row>
    <row r="36" spans="10:15" x14ac:dyDescent="0.25">
      <c r="J36" s="25"/>
    </row>
    <row r="37" spans="10:15" x14ac:dyDescent="0.25">
      <c r="J37" s="25"/>
    </row>
  </sheetData>
  <sortState xmlns:xlrd2="http://schemas.microsoft.com/office/spreadsheetml/2017/richdata2" ref="A4:M23">
    <sortCondition ref="A4:A23"/>
  </sortState>
  <mergeCells count="2">
    <mergeCell ref="A1:M1"/>
    <mergeCell ref="P25:Q25"/>
  </mergeCells>
  <conditionalFormatting sqref="J27:J33">
    <cfRule type="cellIs" dxfId="88" priority="2" stopIfTrue="1" operator="lessThanOrEqual">
      <formula>0</formula>
    </cfRule>
    <cfRule type="cellIs" dxfId="87" priority="3" stopIfTrue="1" operator="lessThanOrEqual">
      <formula>$M$25-10</formula>
    </cfRule>
    <cfRule type="cellIs" dxfId="86" priority="4" operator="lessThanOrEqual">
      <formula>$M$25-7</formula>
    </cfRule>
  </conditionalFormatting>
  <pageMargins left="0.74791666666666701" right="0.74791666666666701" top="0.98402777777777795" bottom="0.9840277777777779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League</vt:lpstr>
      <vt:lpstr>Alex</vt:lpstr>
      <vt:lpstr>Andi</vt:lpstr>
      <vt:lpstr>Bob</vt:lpstr>
      <vt:lpstr>Chris</vt:lpstr>
      <vt:lpstr>Derek</vt:lpstr>
      <vt:lpstr>Doug Ha</vt:lpstr>
      <vt:lpstr>Doug Ho</vt:lpstr>
      <vt:lpstr>Ed</vt:lpstr>
      <vt:lpstr>Guy</vt:lpstr>
      <vt:lpstr>Herb</vt:lpstr>
      <vt:lpstr>Jeff M</vt:lpstr>
      <vt:lpstr>Jeff S</vt:lpstr>
      <vt:lpstr>Jim</vt:lpstr>
      <vt:lpstr>Joe</vt:lpstr>
      <vt:lpstr>John D</vt:lpstr>
      <vt:lpstr>John G</vt:lpstr>
      <vt:lpstr>John S</vt:lpstr>
      <vt:lpstr>Larry</vt:lpstr>
      <vt:lpstr>Kevin</vt:lpstr>
      <vt:lpstr>Malcolm</vt:lpstr>
      <vt:lpstr>Mike C</vt:lpstr>
      <vt:lpstr>Mike F</vt:lpstr>
      <vt:lpstr>Mike G</vt:lpstr>
      <vt:lpstr>Mike W</vt:lpstr>
      <vt:lpstr>Mitch</vt:lpstr>
      <vt:lpstr>Rob</vt:lpstr>
      <vt:lpstr>Roger</vt:lpstr>
      <vt:lpstr>Roman</vt:lpstr>
      <vt:lpstr>Ron</vt:lpstr>
      <vt:lpstr>Rudy</vt:lpstr>
      <vt:lpstr>Shane</vt:lpstr>
      <vt:lpstr>Blaine</vt:lpstr>
      <vt:lpstr>Carl</vt:lpstr>
      <vt:lpstr>Frank</vt:lpstr>
      <vt:lpstr>Ken</vt:lpstr>
      <vt:lpstr>Steve S</vt:lpstr>
      <vt:lpstr>Bobby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Abraham, Kevin</dc:creator>
  <dc:description/>
  <cp:lastModifiedBy>Robert Coppock</cp:lastModifiedBy>
  <cp:revision>103</cp:revision>
  <dcterms:created xsi:type="dcterms:W3CDTF">2013-08-07T23:17:00Z</dcterms:created>
  <dcterms:modified xsi:type="dcterms:W3CDTF">2025-05-01T12:56:56Z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KSOProductBuildVer">
    <vt:lpwstr>1033-5.0.1</vt:lpwstr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